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90" windowWidth="20640" windowHeight="12240" tabRatio="845"/>
  </bookViews>
  <sheets>
    <sheet name="stroomverbruik" sheetId="2" r:id="rId1"/>
    <sheet name="gasverbruik" sheetId="4" r:id="rId2"/>
    <sheet name="waterverbruik" sheetId="6" r:id="rId3"/>
  </sheets>
  <calcPr calcId="145621"/>
</workbook>
</file>

<file path=xl/calcChain.xml><?xml version="1.0" encoding="utf-8"?>
<calcChain xmlns="http://schemas.openxmlformats.org/spreadsheetml/2006/main">
  <c r="M55" i="4" l="1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27" i="4"/>
  <c r="K27" i="4"/>
  <c r="K9" i="4"/>
  <c r="L20" i="6" l="1"/>
  <c r="L19" i="6"/>
  <c r="L18" i="6"/>
  <c r="L17" i="6"/>
  <c r="L16" i="6"/>
  <c r="L15" i="6"/>
  <c r="L14" i="6"/>
  <c r="L13" i="6"/>
  <c r="L12" i="6"/>
  <c r="L11" i="6"/>
  <c r="L10" i="6"/>
  <c r="L9" i="6"/>
  <c r="B40" i="4" l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N53" i="4" l="1"/>
  <c r="M24" i="4" l="1"/>
  <c r="H23" i="4" l="1"/>
  <c r="H22" i="4"/>
  <c r="H21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 l="1"/>
  <c r="J55" i="4" l="1"/>
  <c r="K52" i="4"/>
  <c r="L39" i="4"/>
  <c r="M10" i="4" s="1"/>
  <c r="H20" i="4"/>
  <c r="H19" i="4"/>
  <c r="H18" i="4"/>
  <c r="H17" i="4"/>
  <c r="H16" i="4"/>
  <c r="H15" i="4"/>
  <c r="H14" i="4"/>
  <c r="H13" i="4"/>
  <c r="H12" i="4"/>
  <c r="H11" i="4"/>
  <c r="H10" i="4"/>
  <c r="L41" i="4" l="1"/>
  <c r="M12" i="4" s="1"/>
  <c r="L48" i="4"/>
  <c r="M19" i="4" s="1"/>
  <c r="L46" i="4"/>
  <c r="M17" i="4" s="1"/>
  <c r="L51" i="4"/>
  <c r="M22" i="4" s="1"/>
  <c r="L49" i="4"/>
  <c r="M20" i="4" s="1"/>
  <c r="L43" i="4"/>
  <c r="M14" i="4" s="1"/>
  <c r="L52" i="4"/>
  <c r="M23" i="4" s="1"/>
  <c r="L50" i="4"/>
  <c r="M21" i="4" s="1"/>
  <c r="L45" i="4"/>
  <c r="M16" i="4" s="1"/>
  <c r="L42" i="4"/>
  <c r="M13" i="4" s="1"/>
  <c r="L47" i="4"/>
  <c r="M18" i="4" s="1"/>
  <c r="L40" i="4"/>
  <c r="M11" i="4" s="1"/>
  <c r="L44" i="4"/>
  <c r="M15" i="4" s="1"/>
  <c r="N20" i="6" l="1"/>
  <c r="N19" i="6"/>
  <c r="N18" i="6"/>
  <c r="N17" i="6"/>
  <c r="N16" i="6"/>
  <c r="N15" i="6"/>
  <c r="N14" i="6"/>
  <c r="N13" i="6"/>
  <c r="N12" i="6"/>
  <c r="N11" i="6"/>
  <c r="N10" i="6"/>
  <c r="N9" i="6"/>
  <c r="M26" i="4"/>
  <c r="M25" i="4"/>
  <c r="N26" i="6" l="1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8" i="2"/>
  <c r="Q107" i="2"/>
  <c r="Q106" i="2"/>
  <c r="Q104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3" i="2"/>
  <c r="Q62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S11" i="2" l="1"/>
  <c r="S27" i="2"/>
  <c r="S43" i="2"/>
  <c r="S47" i="2"/>
  <c r="S51" i="2"/>
  <c r="S55" i="2"/>
  <c r="S59" i="2"/>
  <c r="S74" i="2"/>
  <c r="S118" i="2"/>
  <c r="S70" i="2"/>
  <c r="S91" i="2"/>
  <c r="S110" i="2"/>
  <c r="S23" i="2"/>
  <c r="S39" i="2"/>
  <c r="S16" i="2"/>
  <c r="S20" i="2"/>
  <c r="S24" i="2"/>
  <c r="S28" i="2"/>
  <c r="S32" i="2"/>
  <c r="S36" i="2"/>
  <c r="S40" i="2"/>
  <c r="S44" i="2"/>
  <c r="S48" i="2"/>
  <c r="S52" i="2"/>
  <c r="S56" i="2"/>
  <c r="S62" i="2"/>
  <c r="S67" i="2"/>
  <c r="S71" i="2"/>
  <c r="S75" i="2"/>
  <c r="S79" i="2"/>
  <c r="S84" i="2"/>
  <c r="S88" i="2"/>
  <c r="S92" i="2"/>
  <c r="S96" i="2"/>
  <c r="S100" i="2"/>
  <c r="S106" i="2"/>
  <c r="S111" i="2"/>
  <c r="S115" i="2"/>
  <c r="S119" i="2"/>
  <c r="S123" i="2"/>
  <c r="S78" i="2"/>
  <c r="S95" i="2"/>
  <c r="S114" i="2"/>
  <c r="S15" i="2"/>
  <c r="S31" i="2"/>
  <c r="S12" i="2"/>
  <c r="S17" i="2"/>
  <c r="S25" i="2"/>
  <c r="S33" i="2"/>
  <c r="S37" i="2"/>
  <c r="S41" i="2"/>
  <c r="S45" i="2"/>
  <c r="S49" i="2"/>
  <c r="S53" i="2"/>
  <c r="S57" i="2"/>
  <c r="S63" i="2"/>
  <c r="S68" i="2"/>
  <c r="S72" i="2"/>
  <c r="S76" i="2"/>
  <c r="S80" i="2"/>
  <c r="S85" i="2"/>
  <c r="S89" i="2"/>
  <c r="S93" i="2"/>
  <c r="S97" i="2"/>
  <c r="S101" i="2"/>
  <c r="S107" i="2"/>
  <c r="S112" i="2"/>
  <c r="S116" i="2"/>
  <c r="S120" i="2"/>
  <c r="S124" i="2"/>
  <c r="S82" i="2"/>
  <c r="S99" i="2"/>
  <c r="S122" i="2"/>
  <c r="S19" i="2"/>
  <c r="S35" i="2"/>
  <c r="S13" i="2"/>
  <c r="S29" i="2"/>
  <c r="S10" i="2"/>
  <c r="S14" i="2"/>
  <c r="S18" i="2"/>
  <c r="S22" i="2"/>
  <c r="S26" i="2"/>
  <c r="S30" i="2"/>
  <c r="S34" i="2"/>
  <c r="S38" i="2"/>
  <c r="S42" i="2"/>
  <c r="S46" i="2"/>
  <c r="S50" i="2"/>
  <c r="S54" i="2"/>
  <c r="S58" i="2"/>
  <c r="S65" i="2"/>
  <c r="S69" i="2"/>
  <c r="S73" i="2"/>
  <c r="S77" i="2"/>
  <c r="S81" i="2"/>
  <c r="S86" i="2"/>
  <c r="S90" i="2"/>
  <c r="S94" i="2"/>
  <c r="S98" i="2"/>
  <c r="S102" i="2"/>
  <c r="S108" i="2"/>
  <c r="S113" i="2"/>
  <c r="S117" i="2"/>
  <c r="S121" i="2"/>
  <c r="S66" i="2"/>
  <c r="S87" i="2"/>
  <c r="S104" i="2"/>
  <c r="N3" i="6"/>
  <c r="Q9" i="2"/>
  <c r="L21" i="2"/>
  <c r="S9" i="2" l="1"/>
  <c r="S21" i="2"/>
  <c r="S127" i="2" l="1"/>
  <c r="S3" i="2" l="1"/>
  <c r="Y3" i="2" l="1"/>
  <c r="L55" i="4"/>
  <c r="N52" i="4"/>
  <c r="M31" i="4"/>
  <c r="M3" i="4" s="1"/>
  <c r="S3" i="4" s="1"/>
</calcChain>
</file>

<file path=xl/sharedStrings.xml><?xml version="1.0" encoding="utf-8"?>
<sst xmlns="http://schemas.openxmlformats.org/spreadsheetml/2006/main" count="449" uniqueCount="226">
  <si>
    <t xml:space="preserve"> kWh</t>
  </si>
  <si>
    <t xml:space="preserve"> m3</t>
  </si>
  <si>
    <t>Verlichting</t>
  </si>
  <si>
    <t>Rubriek</t>
  </si>
  <si>
    <t>Apparaat</t>
  </si>
  <si>
    <t>Watt</t>
  </si>
  <si>
    <t>Uur/dag</t>
  </si>
  <si>
    <t>kWh/jaar</t>
  </si>
  <si>
    <t>Verwarming</t>
  </si>
  <si>
    <t>Drogen</t>
  </si>
  <si>
    <t>Strijken</t>
  </si>
  <si>
    <t>Wassen</t>
  </si>
  <si>
    <t>Koken</t>
  </si>
  <si>
    <t>Koelen</t>
  </si>
  <si>
    <t>Schoonmaken</t>
  </si>
  <si>
    <t>Tuin</t>
  </si>
  <si>
    <t>Plaats</t>
  </si>
  <si>
    <t>Huishouding</t>
  </si>
  <si>
    <t>Huis</t>
  </si>
  <si>
    <t xml:space="preserve">Onderhoud </t>
  </si>
  <si>
    <t>Huiskamer/keuken</t>
  </si>
  <si>
    <t>Hal voor</t>
  </si>
  <si>
    <t>Hal achter</t>
  </si>
  <si>
    <t>WC beneden</t>
  </si>
  <si>
    <t>Studeerkamer</t>
  </si>
  <si>
    <t>Kamer Es</t>
  </si>
  <si>
    <t>Slaapkamer</t>
  </si>
  <si>
    <t>Hal boven</t>
  </si>
  <si>
    <t>Zolder</t>
  </si>
  <si>
    <t xml:space="preserve">Douche/WC </t>
  </si>
  <si>
    <t>Vakwerkhuis</t>
  </si>
  <si>
    <t>Kas</t>
  </si>
  <si>
    <t>Veranda</t>
  </si>
  <si>
    <t>Garage</t>
  </si>
  <si>
    <t>Aantal</t>
  </si>
  <si>
    <t>Plafonniere</t>
  </si>
  <si>
    <t>Afzuigkap</t>
  </si>
  <si>
    <t>Aanrecht lamp</t>
  </si>
  <si>
    <t>Afzuigkaplamp</t>
  </si>
  <si>
    <t>Bureaulamp</t>
  </si>
  <si>
    <t>Verbruik per stuk</t>
  </si>
  <si>
    <t>Jaarverbruik</t>
  </si>
  <si>
    <t>Kelderkast</t>
  </si>
  <si>
    <t>Lamp</t>
  </si>
  <si>
    <t>Buitenlamp voor</t>
  </si>
  <si>
    <t>Buitenlamp achterdeur</t>
  </si>
  <si>
    <t>Buitenlamp Vakwerkhuis</t>
  </si>
  <si>
    <t xml:space="preserve">Bijkeuken </t>
  </si>
  <si>
    <t>Spiegellamp</t>
  </si>
  <si>
    <t>Wandlampje</t>
  </si>
  <si>
    <t>Aut Ganglamp</t>
  </si>
  <si>
    <t>Aut Buitenlamp zijkant</t>
  </si>
  <si>
    <t>Kerstverlichting set</t>
  </si>
  <si>
    <t>Bedlampje</t>
  </si>
  <si>
    <t>Spots</t>
  </si>
  <si>
    <t>kroonluchterlampje</t>
  </si>
  <si>
    <t>willie wortel lampje</t>
  </si>
  <si>
    <t>bedlampje</t>
  </si>
  <si>
    <t>lamp</t>
  </si>
  <si>
    <t>TL lamp</t>
  </si>
  <si>
    <t>Bouwlamp</t>
  </si>
  <si>
    <t>Huis Middellaan 39</t>
  </si>
  <si>
    <t>Nefit HR ketel</t>
  </si>
  <si>
    <t>Ventilatorkacheltje</t>
  </si>
  <si>
    <t>Wasmachine Bosch aquastar 1200</t>
  </si>
  <si>
    <t>Droogtrommel Bosch WTA 3200</t>
  </si>
  <si>
    <t xml:space="preserve">Strijkijzer Moulinex AX6 </t>
  </si>
  <si>
    <t>Stofzuiger Dyson DC 23</t>
  </si>
  <si>
    <t>Koelkast Siemens</t>
  </si>
  <si>
    <t>Fornuis oven ETNA</t>
  </si>
  <si>
    <t>Melkschuimer Lattemento</t>
  </si>
  <si>
    <t>Koffiezet apparaat DE technivorm</t>
  </si>
  <si>
    <t>Cirkelzaag tafelmodel</t>
  </si>
  <si>
    <t>Mobiele cirkelzaag</t>
  </si>
  <si>
    <t>Hand Slijptol</t>
  </si>
  <si>
    <t>Hand cirkelzaag</t>
  </si>
  <si>
    <t>Hand schaafmachine</t>
  </si>
  <si>
    <t>Hand decoupeerzaag</t>
  </si>
  <si>
    <t>Hand boormachine</t>
  </si>
  <si>
    <t>Hand schuurmachine</t>
  </si>
  <si>
    <t>Hand alleszaag</t>
  </si>
  <si>
    <t>Hand verfstripper</t>
  </si>
  <si>
    <t>Hand kantzaag</t>
  </si>
  <si>
    <t>Lasapparaat</t>
  </si>
  <si>
    <t>Dremel</t>
  </si>
  <si>
    <t>Accu schroefmachine</t>
  </si>
  <si>
    <t>Hand houtdraaibank</t>
  </si>
  <si>
    <t>Lintzaagbank</t>
  </si>
  <si>
    <t>Grasmaaimachine</t>
  </si>
  <si>
    <t>Buxusknipmachine</t>
  </si>
  <si>
    <t>Hogedruk reiniger</t>
  </si>
  <si>
    <t>Tuinieren</t>
  </si>
  <si>
    <t>ICT/Media</t>
  </si>
  <si>
    <t>Muziek</t>
  </si>
  <si>
    <t>Radiocasetterecorder garage</t>
  </si>
  <si>
    <t>Radio CD speler huiskamer</t>
  </si>
  <si>
    <t>Flatscreen TV huiskamer</t>
  </si>
  <si>
    <t>Flatscreen TV slaapkamer</t>
  </si>
  <si>
    <t>Kleuren TV kamer Es</t>
  </si>
  <si>
    <t>Computer Paul</t>
  </si>
  <si>
    <t>Computer Truus</t>
  </si>
  <si>
    <t>Laptop werk Paul</t>
  </si>
  <si>
    <t>laptop werk Truus</t>
  </si>
  <si>
    <t>Laptop prive</t>
  </si>
  <si>
    <t>Smartphone Truus</t>
  </si>
  <si>
    <t>Mobiel werk Paul</t>
  </si>
  <si>
    <t>Vaste telefoon Centrale</t>
  </si>
  <si>
    <t>Vaste telefoon toestel</t>
  </si>
  <si>
    <t>TV</t>
  </si>
  <si>
    <t>Computers</t>
  </si>
  <si>
    <t>Telefoon</t>
  </si>
  <si>
    <t>Deurbel</t>
  </si>
  <si>
    <t>Trafo en deurbel</t>
  </si>
  <si>
    <t>Slijp/bandschuurmachine</t>
  </si>
  <si>
    <t>Hand schuurmachine oud</t>
  </si>
  <si>
    <t>Bureaulamp T</t>
  </si>
  <si>
    <t>Bureaulamp P</t>
  </si>
  <si>
    <t>Spot T</t>
  </si>
  <si>
    <t>Vergrootlamp Garage</t>
  </si>
  <si>
    <t>Fietsenhok</t>
  </si>
  <si>
    <t>Vervoer</t>
  </si>
  <si>
    <t>Staande lamp rond</t>
  </si>
  <si>
    <t>Staande lamp vierkant</t>
  </si>
  <si>
    <t>Plafondspot  Oenothera</t>
  </si>
  <si>
    <t>Plafondspot  Tilia</t>
  </si>
  <si>
    <t>Plafondspot  Kruk portugal</t>
  </si>
  <si>
    <t>Plafondspot  Amsterdam</t>
  </si>
  <si>
    <t>Plafondspot  Plant</t>
  </si>
  <si>
    <t>Plafondspot  Tempsplein</t>
  </si>
  <si>
    <t>Plafondspot  Patch Ellen</t>
  </si>
  <si>
    <t>Plafondspot  Tandwielklok</t>
  </si>
  <si>
    <t>Plafondspot  Bloemenveld</t>
  </si>
  <si>
    <t>Plafondspot  Boekenkast</t>
  </si>
  <si>
    <t>Magnetron</t>
  </si>
  <si>
    <t>Staafmixer</t>
  </si>
  <si>
    <t>Sinaspers</t>
  </si>
  <si>
    <t>Blender</t>
  </si>
  <si>
    <t>Oplader tbv electrische fiets</t>
  </si>
  <si>
    <t>Haardroger</t>
  </si>
  <si>
    <t>Elektrische tandenborstel</t>
  </si>
  <si>
    <t>Persoonlijke verzorging</t>
  </si>
  <si>
    <t>Dag/wk</t>
  </si>
  <si>
    <t>Wk/jaar</t>
  </si>
  <si>
    <t>F</t>
  </si>
  <si>
    <t>fractie</t>
  </si>
  <si>
    <t>Bureaulampje voor</t>
  </si>
  <si>
    <t>Bureaulamp medicijnen</t>
  </si>
  <si>
    <t>Scheerapparaat P</t>
  </si>
  <si>
    <t>Ladyshave T</t>
  </si>
  <si>
    <t>REKENMODEL</t>
  </si>
  <si>
    <t>Geschat jaarverbruik</t>
  </si>
  <si>
    <t xml:space="preserve"> </t>
  </si>
  <si>
    <t>Plafonniere Huisk midden</t>
  </si>
  <si>
    <t>Plafonniere Studeerk voor</t>
  </si>
  <si>
    <t>Totaal</t>
  </si>
  <si>
    <t>Inventarisatie van gastoestellen en hun verbruik.</t>
  </si>
  <si>
    <t>Verwarmingsketel NEFIT</t>
  </si>
  <si>
    <t>m3/uur</t>
  </si>
  <si>
    <t>m3/jaar</t>
  </si>
  <si>
    <t>douchen</t>
  </si>
  <si>
    <t>afwassen</t>
  </si>
  <si>
    <t>koken</t>
  </si>
  <si>
    <t>Fornuis ETNA</t>
  </si>
  <si>
    <t>wassen</t>
  </si>
  <si>
    <t>Inventarisatie van waterverbruik.</t>
  </si>
  <si>
    <t>bijvullen</t>
  </si>
  <si>
    <t>Aanrechtkraan</t>
  </si>
  <si>
    <t>WC boven</t>
  </si>
  <si>
    <t>Douche boven</t>
  </si>
  <si>
    <t>Douche beneden</t>
  </si>
  <si>
    <t>Wasmachine</t>
  </si>
  <si>
    <t>spoelen</t>
  </si>
  <si>
    <t>watergeven</t>
  </si>
  <si>
    <t>schoonmaak</t>
  </si>
  <si>
    <t>Wastafel boven</t>
  </si>
  <si>
    <t>Wastafel beneden</t>
  </si>
  <si>
    <t>Tappunt</t>
  </si>
  <si>
    <t>Buitenkraan</t>
  </si>
  <si>
    <t>Keer/dag</t>
  </si>
  <si>
    <t>minuten</t>
  </si>
  <si>
    <t>L/min</t>
  </si>
  <si>
    <t>spoelen (2 pers)</t>
  </si>
  <si>
    <t xml:space="preserve"> %</t>
  </si>
  <si>
    <t>%</t>
  </si>
  <si>
    <t>Aandeel</t>
  </si>
  <si>
    <t xml:space="preserve">Muur </t>
  </si>
  <si>
    <t>Muur+5cm schuim</t>
  </si>
  <si>
    <t>Spouwmuur</t>
  </si>
  <si>
    <t>Spouwmuur+5cm schuim</t>
  </si>
  <si>
    <t>Hout+5cm schuim</t>
  </si>
  <si>
    <t>Raam 2 pane</t>
  </si>
  <si>
    <t>Raam 3 pane</t>
  </si>
  <si>
    <t>Raam 1 pane</t>
  </si>
  <si>
    <t>Plat dak+5cm schuim</t>
  </si>
  <si>
    <t>Schuin dak+5cm schuim</t>
  </si>
  <si>
    <t xml:space="preserve">Plat dak </t>
  </si>
  <si>
    <t>Wartmteverliezen via buitenoppervlakten</t>
  </si>
  <si>
    <t>Soort</t>
  </si>
  <si>
    <t>Oppervlak</t>
  </si>
  <si>
    <t>m2</t>
  </si>
  <si>
    <t>Watt/m2K</t>
  </si>
  <si>
    <t>K-waarde</t>
  </si>
  <si>
    <t>Verlies per K</t>
  </si>
  <si>
    <t xml:space="preserve">Hout </t>
  </si>
  <si>
    <t>Vloer + 5cm schuim</t>
  </si>
  <si>
    <t>betonvloer op zand</t>
  </si>
  <si>
    <t>VENTILATIE 20%</t>
  </si>
  <si>
    <t>Model</t>
  </si>
  <si>
    <t>waarden</t>
  </si>
  <si>
    <t>Euro/jaar</t>
  </si>
  <si>
    <t>douche</t>
  </si>
  <si>
    <t>wc</t>
  </si>
  <si>
    <t>nr</t>
  </si>
  <si>
    <t>SPOUW</t>
  </si>
  <si>
    <t>VLOER</t>
  </si>
  <si>
    <t>VENTILATIE</t>
  </si>
  <si>
    <t>HOUT</t>
  </si>
  <si>
    <t>DVD recorder huiskamer</t>
  </si>
  <si>
    <t>euro/kWh</t>
  </si>
  <si>
    <t>Euro/m3</t>
  </si>
  <si>
    <t>Inventarisatie van elektrische apparaten en hun verbruik.</t>
  </si>
  <si>
    <t>Combi HR ketel NEFIT</t>
  </si>
  <si>
    <t>warmte</t>
  </si>
  <si>
    <t>STOKEN 80%</t>
  </si>
  <si>
    <t>RAMEN</t>
  </si>
  <si>
    <t>Geschatte warmte verdeling is evenredig genomen aan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</si>
</sst>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8" formatCode="0.00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0" fillId="0" borderId="0" xfId="0" applyNumberFormat="1" applyBorder="1" applyAlignment="1">
      <alignment horizontal="center"/>
    </xf>
    <xf numFmtId="164" fontId="0" fillId="0" borderId="0" xfId="0" applyNumberForma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1" fontId="0" fillId="0" borderId="1" xfId="0" applyNumberFormat="1" applyBorder="1"/>
    <xf numFmtId="1" fontId="0" fillId="0" borderId="0" xfId="0" applyNumberFormat="1" applyBorder="1"/>
    <xf numFmtId="1" fontId="0" fillId="0" borderId="0" xfId="0" applyNumberFormat="1" applyAlignment="1">
      <alignment horizontal="center"/>
    </xf>
    <xf numFmtId="0" fontId="5" fillId="0" borderId="0" xfId="0" applyFont="1"/>
    <xf numFmtId="165" fontId="0" fillId="0" borderId="0" xfId="0" applyNumberFormat="1"/>
    <xf numFmtId="165" fontId="0" fillId="0" borderId="0" xfId="0" applyNumberFormat="1" applyBorder="1"/>
    <xf numFmtId="164" fontId="1" fillId="0" borderId="0" xfId="0" applyNumberFormat="1" applyFont="1"/>
    <xf numFmtId="1" fontId="0" fillId="0" borderId="0" xfId="0" applyNumberFormat="1" applyBorder="1" applyAlignment="1">
      <alignment horizontal="center"/>
    </xf>
    <xf numFmtId="0" fontId="0" fillId="0" borderId="0" xfId="0" applyFill="1"/>
    <xf numFmtId="0" fontId="0" fillId="0" borderId="2" xfId="0" applyBorder="1"/>
    <xf numFmtId="0" fontId="6" fillId="0" borderId="0" xfId="0" applyFont="1"/>
    <xf numFmtId="164" fontId="6" fillId="0" borderId="0" xfId="0" applyNumberFormat="1" applyFont="1"/>
    <xf numFmtId="0" fontId="6" fillId="0" borderId="0" xfId="0" quotePrefix="1" applyFont="1"/>
    <xf numFmtId="0" fontId="2" fillId="0" borderId="0" xfId="0" applyFont="1" applyAlignment="1">
      <alignment horizontal="center"/>
    </xf>
    <xf numFmtId="165" fontId="1" fillId="0" borderId="0" xfId="0" applyNumberFormat="1" applyFont="1"/>
    <xf numFmtId="165" fontId="7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0" fillId="0" borderId="0" xfId="0" quotePrefix="1"/>
    <xf numFmtId="168" fontId="0" fillId="0" borderId="0" xfId="0" applyNumberFormat="1"/>
    <xf numFmtId="0" fontId="0" fillId="0" borderId="0" xfId="0" applyFill="1" applyAlignment="1">
      <alignment horizontal="center"/>
    </xf>
    <xf numFmtId="0" fontId="4" fillId="0" borderId="0" xfId="0" applyFont="1" applyBorder="1"/>
    <xf numFmtId="0" fontId="9" fillId="0" borderId="0" xfId="0" applyFont="1"/>
    <xf numFmtId="0" fontId="2" fillId="0" borderId="1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2" fillId="0" borderId="0" xfId="0" applyNumberFormat="1" applyFont="1"/>
    <xf numFmtId="168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/>
    <xf numFmtId="0" fontId="0" fillId="0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B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Stroomverbruik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stroomverbruik!$S$9:$S$124</c:f>
              <c:numCache>
                <c:formatCode>0.0</c:formatCode>
                <c:ptCount val="116"/>
                <c:pt idx="0">
                  <c:v>50.96</c:v>
                </c:pt>
                <c:pt idx="1">
                  <c:v>14.784000000000001</c:v>
                </c:pt>
                <c:pt idx="2">
                  <c:v>6.7200000000000006</c:v>
                </c:pt>
                <c:pt idx="3">
                  <c:v>47.039999999999992</c:v>
                </c:pt>
                <c:pt idx="4">
                  <c:v>14.784000000000001</c:v>
                </c:pt>
                <c:pt idx="5">
                  <c:v>14.784000000000001</c:v>
                </c:pt>
                <c:pt idx="6">
                  <c:v>47.039999999999992</c:v>
                </c:pt>
                <c:pt idx="7">
                  <c:v>14.784000000000001</c:v>
                </c:pt>
                <c:pt idx="8">
                  <c:v>47.039999999999992</c:v>
                </c:pt>
                <c:pt idx="9">
                  <c:v>14.784000000000001</c:v>
                </c:pt>
                <c:pt idx="10">
                  <c:v>80.640000000000015</c:v>
                </c:pt>
                <c:pt idx="11">
                  <c:v>24.191999999999997</c:v>
                </c:pt>
                <c:pt idx="12">
                  <c:v>3.2256000000000005</c:v>
                </c:pt>
                <c:pt idx="13">
                  <c:v>8.0639999999999983</c:v>
                </c:pt>
                <c:pt idx="14">
                  <c:v>12.095999999999998</c:v>
                </c:pt>
                <c:pt idx="15">
                  <c:v>0.02</c:v>
                </c:pt>
                <c:pt idx="16">
                  <c:v>13.440000000000001</c:v>
                </c:pt>
                <c:pt idx="17">
                  <c:v>6.7200000000000006</c:v>
                </c:pt>
                <c:pt idx="18">
                  <c:v>1.3999999999999997</c:v>
                </c:pt>
                <c:pt idx="19">
                  <c:v>2.7999999999999994</c:v>
                </c:pt>
                <c:pt idx="20">
                  <c:v>0.22000000000000006</c:v>
                </c:pt>
                <c:pt idx="21">
                  <c:v>5.9999999999999991E-2</c:v>
                </c:pt>
                <c:pt idx="22">
                  <c:v>1.1000000000000001E-2</c:v>
                </c:pt>
                <c:pt idx="23">
                  <c:v>1.1000000000000001E-2</c:v>
                </c:pt>
                <c:pt idx="24">
                  <c:v>5.5999999999999988</c:v>
                </c:pt>
                <c:pt idx="25">
                  <c:v>5.6000000000000008E-2</c:v>
                </c:pt>
                <c:pt idx="26">
                  <c:v>0.12799999999999997</c:v>
                </c:pt>
                <c:pt idx="27">
                  <c:v>1.2000000000000002</c:v>
                </c:pt>
                <c:pt idx="28">
                  <c:v>5.5999999999999988</c:v>
                </c:pt>
                <c:pt idx="29">
                  <c:v>53.760000000000005</c:v>
                </c:pt>
                <c:pt idx="30">
                  <c:v>26.880000000000003</c:v>
                </c:pt>
                <c:pt idx="31">
                  <c:v>9.5999999999999988E-2</c:v>
                </c:pt>
                <c:pt idx="32">
                  <c:v>0.02</c:v>
                </c:pt>
                <c:pt idx="33">
                  <c:v>13.440000000000001</c:v>
                </c:pt>
                <c:pt idx="34">
                  <c:v>2</c:v>
                </c:pt>
                <c:pt idx="35">
                  <c:v>14.784000000000001</c:v>
                </c:pt>
                <c:pt idx="36">
                  <c:v>8.4</c:v>
                </c:pt>
                <c:pt idx="37">
                  <c:v>6.7200000000000006</c:v>
                </c:pt>
                <c:pt idx="38">
                  <c:v>4.7040000000000006</c:v>
                </c:pt>
                <c:pt idx="39">
                  <c:v>0.3</c:v>
                </c:pt>
                <c:pt idx="40">
                  <c:v>9.9999999999999992E-2</c:v>
                </c:pt>
                <c:pt idx="41">
                  <c:v>0.04</c:v>
                </c:pt>
                <c:pt idx="42">
                  <c:v>3.3600000000000003</c:v>
                </c:pt>
                <c:pt idx="43">
                  <c:v>1.1000000000000001E-2</c:v>
                </c:pt>
                <c:pt idx="44">
                  <c:v>1.1000000000000001E-2</c:v>
                </c:pt>
                <c:pt idx="45">
                  <c:v>28.8</c:v>
                </c:pt>
                <c:pt idx="46">
                  <c:v>1.1000000000000001E-2</c:v>
                </c:pt>
                <c:pt idx="47">
                  <c:v>9.0000000000000011E-3</c:v>
                </c:pt>
                <c:pt idx="48">
                  <c:v>0.04</c:v>
                </c:pt>
                <c:pt idx="49">
                  <c:v>1.8</c:v>
                </c:pt>
                <c:pt idx="50">
                  <c:v>0.38499999999999995</c:v>
                </c:pt>
                <c:pt idx="53">
                  <c:v>209.99999999999997</c:v>
                </c:pt>
                <c:pt idx="54">
                  <c:v>2</c:v>
                </c:pt>
                <c:pt idx="56">
                  <c:v>64</c:v>
                </c:pt>
                <c:pt idx="57">
                  <c:v>134.4</c:v>
                </c:pt>
                <c:pt idx="58">
                  <c:v>97.92</c:v>
                </c:pt>
                <c:pt idx="59">
                  <c:v>187.20000000000002</c:v>
                </c:pt>
                <c:pt idx="60">
                  <c:v>282.24</c:v>
                </c:pt>
                <c:pt idx="61">
                  <c:v>134.4</c:v>
                </c:pt>
                <c:pt idx="62">
                  <c:v>201.6</c:v>
                </c:pt>
                <c:pt idx="63">
                  <c:v>10</c:v>
                </c:pt>
                <c:pt idx="64">
                  <c:v>43.68</c:v>
                </c:pt>
                <c:pt idx="65">
                  <c:v>21.000000000000004</c:v>
                </c:pt>
                <c:pt idx="66">
                  <c:v>55.199999999999996</c:v>
                </c:pt>
                <c:pt idx="67">
                  <c:v>2.8800000000000003</c:v>
                </c:pt>
                <c:pt idx="68">
                  <c:v>0.5</c:v>
                </c:pt>
                <c:pt idx="69">
                  <c:v>9.6000000000000014</c:v>
                </c:pt>
                <c:pt idx="70">
                  <c:v>10</c:v>
                </c:pt>
                <c:pt idx="71">
                  <c:v>8.4</c:v>
                </c:pt>
                <c:pt idx="72">
                  <c:v>0.5</c:v>
                </c:pt>
                <c:pt idx="73">
                  <c:v>0.25</c:v>
                </c:pt>
                <c:pt idx="75">
                  <c:v>0.79999999999999993</c:v>
                </c:pt>
                <c:pt idx="76">
                  <c:v>1.7</c:v>
                </c:pt>
                <c:pt idx="77">
                  <c:v>11.999999999999998</c:v>
                </c:pt>
                <c:pt idx="78">
                  <c:v>5</c:v>
                </c:pt>
                <c:pt idx="79">
                  <c:v>6.8</c:v>
                </c:pt>
                <c:pt idx="80">
                  <c:v>23.999999999999996</c:v>
                </c:pt>
                <c:pt idx="81">
                  <c:v>33.6</c:v>
                </c:pt>
                <c:pt idx="82">
                  <c:v>2.5</c:v>
                </c:pt>
                <c:pt idx="83">
                  <c:v>0.15000000000000002</c:v>
                </c:pt>
                <c:pt idx="84">
                  <c:v>1.8</c:v>
                </c:pt>
                <c:pt idx="85">
                  <c:v>1.4000000000000001</c:v>
                </c:pt>
                <c:pt idx="86">
                  <c:v>0.5</c:v>
                </c:pt>
                <c:pt idx="87">
                  <c:v>1.5999999999999999</c:v>
                </c:pt>
                <c:pt idx="88">
                  <c:v>0.125</c:v>
                </c:pt>
                <c:pt idx="89">
                  <c:v>1.7472000000000005</c:v>
                </c:pt>
                <c:pt idx="90">
                  <c:v>5.9999999999999991E-2</c:v>
                </c:pt>
                <c:pt idx="91">
                  <c:v>0.23</c:v>
                </c:pt>
                <c:pt idx="92">
                  <c:v>0.55000000000000004</c:v>
                </c:pt>
                <c:pt idx="93">
                  <c:v>0.30000000000000004</c:v>
                </c:pt>
                <c:pt idx="95">
                  <c:v>97.440000000000026</c:v>
                </c:pt>
                <c:pt idx="97">
                  <c:v>5</c:v>
                </c:pt>
                <c:pt idx="98">
                  <c:v>1.25</c:v>
                </c:pt>
                <c:pt idx="99">
                  <c:v>0.25</c:v>
                </c:pt>
                <c:pt idx="101">
                  <c:v>1.1999999999999999E-2</c:v>
                </c:pt>
                <c:pt idx="102">
                  <c:v>4.0319999999999991</c:v>
                </c:pt>
                <c:pt idx="103">
                  <c:v>136.08000000000001</c:v>
                </c:pt>
                <c:pt idx="104">
                  <c:v>11.423999999999999</c:v>
                </c:pt>
                <c:pt idx="105">
                  <c:v>0.15000000000000002</c:v>
                </c:pt>
                <c:pt idx="106">
                  <c:v>40.320000000000007</c:v>
                </c:pt>
                <c:pt idx="107">
                  <c:v>40.320000000000007</c:v>
                </c:pt>
                <c:pt idx="108">
                  <c:v>8.4</c:v>
                </c:pt>
                <c:pt idx="109">
                  <c:v>8.4</c:v>
                </c:pt>
                <c:pt idx="110">
                  <c:v>2.4999999999999998E-2</c:v>
                </c:pt>
                <c:pt idx="111">
                  <c:v>1.6800000000000002</c:v>
                </c:pt>
                <c:pt idx="112">
                  <c:v>1.6800000000000002</c:v>
                </c:pt>
                <c:pt idx="113">
                  <c:v>40.320000000000007</c:v>
                </c:pt>
                <c:pt idx="114">
                  <c:v>48.383999999999993</c:v>
                </c:pt>
                <c:pt idx="115">
                  <c:v>40.320000000000007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55328"/>
        <c:axId val="127753536"/>
      </c:barChart>
      <c:catAx>
        <c:axId val="131555328"/>
        <c:scaling>
          <c:orientation val="maxMin"/>
        </c:scaling>
        <c:delete val="0"/>
        <c:axPos val="l"/>
        <c:majorTickMark val="none"/>
        <c:minorTickMark val="none"/>
        <c:tickLblPos val="nextTo"/>
        <c:crossAx val="127753536"/>
        <c:crosses val="autoZero"/>
        <c:auto val="1"/>
        <c:lblAlgn val="ctr"/>
        <c:lblOffset val="100"/>
        <c:noMultiLvlLbl val="0"/>
      </c:catAx>
      <c:valAx>
        <c:axId val="127753536"/>
        <c:scaling>
          <c:orientation val="minMax"/>
        </c:scaling>
        <c:delete val="0"/>
        <c:axPos val="t"/>
        <c:majorGridlines/>
        <c:numFmt formatCode="0.0" sourceLinked="1"/>
        <c:majorTickMark val="none"/>
        <c:minorTickMark val="none"/>
        <c:tickLblPos val="nextTo"/>
        <c:crossAx val="131555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Gasverbruik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491839103978661E-2"/>
          <c:y val="0.20795804061267234"/>
          <c:w val="0.73032051766323824"/>
          <c:h val="0.7607172703526953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gasverbruik!$M$10:$M$27</c:f>
              <c:numCache>
                <c:formatCode>0</c:formatCode>
                <c:ptCount val="18"/>
                <c:pt idx="0">
                  <c:v>57.087378640776699</c:v>
                </c:pt>
                <c:pt idx="1">
                  <c:v>10.703883495145631</c:v>
                </c:pt>
                <c:pt idx="2">
                  <c:v>286.86407766990288</c:v>
                </c:pt>
                <c:pt idx="3">
                  <c:v>0.71359223300970887</c:v>
                </c:pt>
                <c:pt idx="4">
                  <c:v>0.89199029126213591</c:v>
                </c:pt>
                <c:pt idx="5">
                  <c:v>10.347087378640776</c:v>
                </c:pt>
                <c:pt idx="6">
                  <c:v>566.41383495145624</c:v>
                </c:pt>
                <c:pt idx="7">
                  <c:v>5.7087378640776709</c:v>
                </c:pt>
                <c:pt idx="8">
                  <c:v>14.628640776699033</c:v>
                </c:pt>
                <c:pt idx="9">
                  <c:v>17.126213592233011</c:v>
                </c:pt>
                <c:pt idx="10">
                  <c:v>42.815533980582522</c:v>
                </c:pt>
                <c:pt idx="11">
                  <c:v>85.631067961165044</c:v>
                </c:pt>
                <c:pt idx="12">
                  <c:v>14.271844660194175</c:v>
                </c:pt>
                <c:pt idx="13">
                  <c:v>356.79611650485435</c:v>
                </c:pt>
                <c:pt idx="14">
                  <c:v>367.5</c:v>
                </c:pt>
                <c:pt idx="15">
                  <c:v>275.625</c:v>
                </c:pt>
                <c:pt idx="16">
                  <c:v>275.625</c:v>
                </c:pt>
                <c:pt idx="17">
                  <c:v>202.5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60928"/>
        <c:axId val="127887040"/>
      </c:barChart>
      <c:catAx>
        <c:axId val="131260928"/>
        <c:scaling>
          <c:orientation val="maxMin"/>
        </c:scaling>
        <c:delete val="0"/>
        <c:axPos val="l"/>
        <c:majorTickMark val="none"/>
        <c:minorTickMark val="none"/>
        <c:tickLblPos val="nextTo"/>
        <c:crossAx val="127887040"/>
        <c:crosses val="autoZero"/>
        <c:auto val="1"/>
        <c:lblAlgn val="ctr"/>
        <c:lblOffset val="100"/>
        <c:noMultiLvlLbl val="0"/>
      </c:catAx>
      <c:valAx>
        <c:axId val="127887040"/>
        <c:scaling>
          <c:orientation val="minMax"/>
        </c:scaling>
        <c:delete val="0"/>
        <c:axPos val="t"/>
        <c:majorGridlines/>
        <c:numFmt formatCode="0" sourceLinked="1"/>
        <c:majorTickMark val="none"/>
        <c:minorTickMark val="none"/>
        <c:tickLblPos val="nextTo"/>
        <c:crossAx val="131260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Waterverbruik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waterverbruik!$N$9:$N$20</c:f>
              <c:numCache>
                <c:formatCode>0.000</c:formatCode>
                <c:ptCount val="12"/>
                <c:pt idx="0">
                  <c:v>1.7500000000000002E-2</c:v>
                </c:pt>
                <c:pt idx="1">
                  <c:v>35.28</c:v>
                </c:pt>
                <c:pt idx="2">
                  <c:v>9.4079999999999995</c:v>
                </c:pt>
                <c:pt idx="3">
                  <c:v>0.14000000000000001</c:v>
                </c:pt>
                <c:pt idx="4">
                  <c:v>7.0000000000000007E-2</c:v>
                </c:pt>
                <c:pt idx="5">
                  <c:v>5.04</c:v>
                </c:pt>
                <c:pt idx="6">
                  <c:v>1.008</c:v>
                </c:pt>
                <c:pt idx="7">
                  <c:v>5.2919999999999998</c:v>
                </c:pt>
                <c:pt idx="8">
                  <c:v>1.1759999999999999</c:v>
                </c:pt>
                <c:pt idx="9">
                  <c:v>28.224</c:v>
                </c:pt>
                <c:pt idx="10">
                  <c:v>9.4079999999999995</c:v>
                </c:pt>
                <c:pt idx="11">
                  <c:v>1.5680000000000001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34688"/>
        <c:axId val="127892800"/>
      </c:barChart>
      <c:catAx>
        <c:axId val="131634688"/>
        <c:scaling>
          <c:orientation val="maxMin"/>
        </c:scaling>
        <c:delete val="0"/>
        <c:axPos val="l"/>
        <c:majorTickMark val="none"/>
        <c:minorTickMark val="none"/>
        <c:tickLblPos val="nextTo"/>
        <c:crossAx val="127892800"/>
        <c:crosses val="autoZero"/>
        <c:auto val="1"/>
        <c:lblAlgn val="ctr"/>
        <c:lblOffset val="100"/>
        <c:noMultiLvlLbl val="0"/>
      </c:catAx>
      <c:valAx>
        <c:axId val="127892800"/>
        <c:scaling>
          <c:orientation val="minMax"/>
        </c:scaling>
        <c:delete val="0"/>
        <c:axPos val="t"/>
        <c:majorGridlines/>
        <c:numFmt formatCode="0.000" sourceLinked="1"/>
        <c:majorTickMark val="none"/>
        <c:minorTickMark val="none"/>
        <c:tickLblPos val="nextTo"/>
        <c:crossAx val="131634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356336</xdr:colOff>
      <xdr:row>4</xdr:row>
      <xdr:rowOff>117363</xdr:rowOff>
    </xdr:from>
    <xdr:to>
      <xdr:col>28</xdr:col>
      <xdr:colOff>65484</xdr:colOff>
      <xdr:row>125</xdr:row>
      <xdr:rowOff>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285751</xdr:colOff>
      <xdr:row>4</xdr:row>
      <xdr:rowOff>103188</xdr:rowOff>
    </xdr:from>
    <xdr:to>
      <xdr:col>21</xdr:col>
      <xdr:colOff>539750</xdr:colOff>
      <xdr:row>27</xdr:row>
      <xdr:rowOff>127000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254000</xdr:colOff>
      <xdr:row>9</xdr:row>
      <xdr:rowOff>47625</xdr:rowOff>
    </xdr:from>
    <xdr:to>
      <xdr:col>12</xdr:col>
      <xdr:colOff>31750</xdr:colOff>
      <xdr:row>32</xdr:row>
      <xdr:rowOff>63500</xdr:rowOff>
    </xdr:to>
    <xdr:sp macro="" textlink="">
      <xdr:nvSpPr>
        <xdr:cNvPr id="4" name="Vrije vorm 3"/>
        <xdr:cNvSpPr/>
      </xdr:nvSpPr>
      <xdr:spPr>
        <a:xfrm>
          <a:off x="10509250" y="1809750"/>
          <a:ext cx="381000" cy="4397375"/>
        </a:xfrm>
        <a:custGeom>
          <a:avLst/>
          <a:gdLst>
            <a:gd name="connsiteX0" fmla="*/ 0 w 381000"/>
            <a:gd name="connsiteY0" fmla="*/ 3286125 h 3286125"/>
            <a:gd name="connsiteX1" fmla="*/ 15875 w 381000"/>
            <a:gd name="connsiteY1" fmla="*/ 333375 h 3286125"/>
            <a:gd name="connsiteX2" fmla="*/ 111125 w 381000"/>
            <a:gd name="connsiteY2" fmla="*/ 63500 h 3286125"/>
            <a:gd name="connsiteX3" fmla="*/ 222250 w 381000"/>
            <a:gd name="connsiteY3" fmla="*/ 15875 h 3286125"/>
            <a:gd name="connsiteX4" fmla="*/ 381000 w 381000"/>
            <a:gd name="connsiteY4" fmla="*/ 0 h 3286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81000" h="3286125">
              <a:moveTo>
                <a:pt x="0" y="3286125"/>
              </a:moveTo>
              <a:cubicBezTo>
                <a:pt x="5292" y="2301875"/>
                <a:pt x="10583" y="1317625"/>
                <a:pt x="15875" y="333375"/>
              </a:cubicBezTo>
              <a:lnTo>
                <a:pt x="111125" y="63500"/>
              </a:lnTo>
              <a:lnTo>
                <a:pt x="222250" y="15875"/>
              </a:lnTo>
              <a:lnTo>
                <a:pt x="381000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333375</xdr:colOff>
      <xdr:row>23</xdr:row>
      <xdr:rowOff>174625</xdr:rowOff>
    </xdr:from>
    <xdr:to>
      <xdr:col>11</xdr:col>
      <xdr:colOff>571500</xdr:colOff>
      <xdr:row>32</xdr:row>
      <xdr:rowOff>79375</xdr:rowOff>
    </xdr:to>
    <xdr:sp macro="" textlink="">
      <xdr:nvSpPr>
        <xdr:cNvPr id="6" name="Vrije vorm 5"/>
        <xdr:cNvSpPr/>
      </xdr:nvSpPr>
      <xdr:spPr>
        <a:xfrm>
          <a:off x="10588625" y="4603750"/>
          <a:ext cx="238125" cy="1619250"/>
        </a:xfrm>
        <a:custGeom>
          <a:avLst/>
          <a:gdLst>
            <a:gd name="connsiteX0" fmla="*/ 0 w 381000"/>
            <a:gd name="connsiteY0" fmla="*/ 3286125 h 3286125"/>
            <a:gd name="connsiteX1" fmla="*/ 15875 w 381000"/>
            <a:gd name="connsiteY1" fmla="*/ 333375 h 3286125"/>
            <a:gd name="connsiteX2" fmla="*/ 111125 w 381000"/>
            <a:gd name="connsiteY2" fmla="*/ 63500 h 3286125"/>
            <a:gd name="connsiteX3" fmla="*/ 222250 w 381000"/>
            <a:gd name="connsiteY3" fmla="*/ 15875 h 3286125"/>
            <a:gd name="connsiteX4" fmla="*/ 381000 w 381000"/>
            <a:gd name="connsiteY4" fmla="*/ 0 h 3286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81000" h="3286125">
              <a:moveTo>
                <a:pt x="0" y="3286125"/>
              </a:moveTo>
              <a:cubicBezTo>
                <a:pt x="5292" y="2301875"/>
                <a:pt x="10583" y="1317625"/>
                <a:pt x="15875" y="333375"/>
              </a:cubicBezTo>
              <a:lnTo>
                <a:pt x="111125" y="63500"/>
              </a:lnTo>
              <a:lnTo>
                <a:pt x="222250" y="15875"/>
              </a:lnTo>
              <a:lnTo>
                <a:pt x="381000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555625</xdr:colOff>
      <xdr:row>9</xdr:row>
      <xdr:rowOff>0</xdr:rowOff>
    </xdr:from>
    <xdr:to>
      <xdr:col>12</xdr:col>
      <xdr:colOff>127000</xdr:colOff>
      <xdr:row>9</xdr:row>
      <xdr:rowOff>111125</xdr:rowOff>
    </xdr:to>
    <xdr:sp macro="" textlink="">
      <xdr:nvSpPr>
        <xdr:cNvPr id="7" name="Vrije vorm 6"/>
        <xdr:cNvSpPr/>
      </xdr:nvSpPr>
      <xdr:spPr>
        <a:xfrm>
          <a:off x="10810875" y="1762125"/>
          <a:ext cx="174625" cy="111125"/>
        </a:xfrm>
        <a:custGeom>
          <a:avLst/>
          <a:gdLst>
            <a:gd name="connsiteX0" fmla="*/ 15875 w 174625"/>
            <a:gd name="connsiteY0" fmla="*/ 0 h 111125"/>
            <a:gd name="connsiteX1" fmla="*/ 174625 w 174625"/>
            <a:gd name="connsiteY1" fmla="*/ 63500 h 111125"/>
            <a:gd name="connsiteX2" fmla="*/ 0 w 174625"/>
            <a:gd name="connsiteY2" fmla="*/ 111125 h 111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4625" h="111125">
              <a:moveTo>
                <a:pt x="15875" y="0"/>
              </a:moveTo>
              <a:lnTo>
                <a:pt x="174625" y="63500"/>
              </a:lnTo>
              <a:lnTo>
                <a:pt x="0" y="111125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508000</xdr:colOff>
      <xdr:row>23</xdr:row>
      <xdr:rowOff>111125</xdr:rowOff>
    </xdr:from>
    <xdr:to>
      <xdr:col>12</xdr:col>
      <xdr:colOff>79375</xdr:colOff>
      <xdr:row>24</xdr:row>
      <xdr:rowOff>31750</xdr:rowOff>
    </xdr:to>
    <xdr:sp macro="" textlink="">
      <xdr:nvSpPr>
        <xdr:cNvPr id="8" name="Vrije vorm 7"/>
        <xdr:cNvSpPr/>
      </xdr:nvSpPr>
      <xdr:spPr>
        <a:xfrm>
          <a:off x="10763250" y="4540250"/>
          <a:ext cx="174625" cy="111125"/>
        </a:xfrm>
        <a:custGeom>
          <a:avLst/>
          <a:gdLst>
            <a:gd name="connsiteX0" fmla="*/ 15875 w 174625"/>
            <a:gd name="connsiteY0" fmla="*/ 0 h 111125"/>
            <a:gd name="connsiteX1" fmla="*/ 174625 w 174625"/>
            <a:gd name="connsiteY1" fmla="*/ 63500 h 111125"/>
            <a:gd name="connsiteX2" fmla="*/ 0 w 174625"/>
            <a:gd name="connsiteY2" fmla="*/ 111125 h 111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4625" h="111125">
              <a:moveTo>
                <a:pt x="15875" y="0"/>
              </a:moveTo>
              <a:lnTo>
                <a:pt x="174625" y="63500"/>
              </a:lnTo>
              <a:lnTo>
                <a:pt x="0" y="111125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214315</xdr:colOff>
      <xdr:row>4</xdr:row>
      <xdr:rowOff>107156</xdr:rowOff>
    </xdr:from>
    <xdr:to>
      <xdr:col>21</xdr:col>
      <xdr:colOff>503464</xdr:colOff>
      <xdr:row>20</xdr:row>
      <xdr:rowOff>142874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266"/>
  <sheetViews>
    <sheetView tabSelected="1" zoomScale="70" zoomScaleNormal="70" workbookViewId="0"/>
  </sheetViews>
  <sheetFormatPr defaultRowHeight="15" x14ac:dyDescent="0.25"/>
  <cols>
    <col min="12" max="12" width="9.140625" style="37"/>
    <col min="13" max="17" width="9.140625" style="9"/>
  </cols>
  <sheetData>
    <row r="2" spans="2:26" x14ac:dyDescent="0.25">
      <c r="B2" s="27" t="s">
        <v>220</v>
      </c>
      <c r="P2" s="19"/>
      <c r="Q2" s="5"/>
      <c r="R2" s="5"/>
      <c r="S2" s="5"/>
      <c r="T2" s="5"/>
    </row>
    <row r="3" spans="2:26" x14ac:dyDescent="0.25">
      <c r="O3" s="20" t="s">
        <v>149</v>
      </c>
      <c r="Q3" s="9">
        <v>1200</v>
      </c>
      <c r="R3" t="s">
        <v>209</v>
      </c>
      <c r="S3" s="21">
        <f>S127</f>
        <v>2659.9938000000016</v>
      </c>
      <c r="T3" s="5" t="s">
        <v>0</v>
      </c>
      <c r="Y3">
        <f>Q3/S3</f>
        <v>0.45112887105225558</v>
      </c>
      <c r="Z3" t="s">
        <v>218</v>
      </c>
    </row>
    <row r="5" spans="2:26" ht="18.75" x14ac:dyDescent="0.3">
      <c r="B5" s="3" t="s">
        <v>3</v>
      </c>
      <c r="E5" s="3" t="s">
        <v>16</v>
      </c>
      <c r="H5" s="3" t="s">
        <v>4</v>
      </c>
      <c r="L5" s="46" t="s">
        <v>40</v>
      </c>
      <c r="P5" s="8" t="s">
        <v>34</v>
      </c>
      <c r="Q5" s="8" t="s">
        <v>143</v>
      </c>
      <c r="S5" s="3" t="s">
        <v>41</v>
      </c>
      <c r="U5" s="3"/>
    </row>
    <row r="6" spans="2:26" x14ac:dyDescent="0.25">
      <c r="L6" s="37" t="s">
        <v>5</v>
      </c>
      <c r="M6" s="9" t="s">
        <v>6</v>
      </c>
      <c r="N6" s="9" t="s">
        <v>141</v>
      </c>
      <c r="O6" s="9" t="s">
        <v>142</v>
      </c>
      <c r="Q6" s="9" t="s">
        <v>144</v>
      </c>
      <c r="S6" t="s">
        <v>7</v>
      </c>
    </row>
    <row r="7" spans="2:26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7"/>
      <c r="M7" s="10"/>
      <c r="N7" s="10"/>
      <c r="O7" s="10"/>
      <c r="P7" s="10"/>
      <c r="Q7" s="10"/>
      <c r="R7" s="4"/>
      <c r="S7" s="4"/>
      <c r="T7" s="4"/>
      <c r="U7" s="5"/>
      <c r="V7" s="5"/>
    </row>
    <row r="9" spans="2:26" x14ac:dyDescent="0.25">
      <c r="B9" t="s">
        <v>2</v>
      </c>
      <c r="E9" t="s">
        <v>20</v>
      </c>
      <c r="H9" t="s">
        <v>123</v>
      </c>
      <c r="L9" s="37">
        <v>35</v>
      </c>
      <c r="M9" s="9">
        <v>4</v>
      </c>
      <c r="N9" s="9">
        <v>7</v>
      </c>
      <c r="O9" s="9">
        <v>52</v>
      </c>
      <c r="P9" s="9">
        <v>1</v>
      </c>
      <c r="Q9" s="12">
        <f>O9*N9*M9/(24*7*52)</f>
        <v>0.16666666666666666</v>
      </c>
      <c r="S9" s="11">
        <f>Q9*L9*P9*24*7*52/1000</f>
        <v>50.96</v>
      </c>
    </row>
    <row r="10" spans="2:26" x14ac:dyDescent="0.25">
      <c r="B10" t="s">
        <v>2</v>
      </c>
      <c r="E10" t="s">
        <v>20</v>
      </c>
      <c r="H10" t="s">
        <v>124</v>
      </c>
      <c r="L10" s="37">
        <v>11</v>
      </c>
      <c r="M10" s="9">
        <v>4</v>
      </c>
      <c r="N10" s="9">
        <v>7</v>
      </c>
      <c r="O10" s="9">
        <v>48</v>
      </c>
      <c r="P10" s="9">
        <v>1</v>
      </c>
      <c r="Q10" s="12">
        <f t="shared" ref="Q10:Q73" si="0">O10*N10*M10/(24*7*52)</f>
        <v>0.15384615384615385</v>
      </c>
      <c r="S10" s="11">
        <f t="shared" ref="S10:S73" si="1">Q10*L10*P10*24*7*52/1000</f>
        <v>14.784000000000001</v>
      </c>
    </row>
    <row r="11" spans="2:26" x14ac:dyDescent="0.25">
      <c r="B11" t="s">
        <v>2</v>
      </c>
      <c r="E11" t="s">
        <v>20</v>
      </c>
      <c r="H11" t="s">
        <v>125</v>
      </c>
      <c r="L11" s="37">
        <v>5</v>
      </c>
      <c r="M11" s="9">
        <v>4</v>
      </c>
      <c r="N11" s="9">
        <v>7</v>
      </c>
      <c r="O11" s="9">
        <v>48</v>
      </c>
      <c r="P11" s="9">
        <v>1</v>
      </c>
      <c r="Q11" s="12">
        <f t="shared" si="0"/>
        <v>0.15384615384615385</v>
      </c>
      <c r="S11" s="11">
        <f t="shared" si="1"/>
        <v>6.7200000000000006</v>
      </c>
    </row>
    <row r="12" spans="2:26" x14ac:dyDescent="0.25">
      <c r="B12" t="s">
        <v>2</v>
      </c>
      <c r="E12" t="s">
        <v>20</v>
      </c>
      <c r="H12" t="s">
        <v>126</v>
      </c>
      <c r="L12" s="37">
        <v>35</v>
      </c>
      <c r="M12" s="9">
        <v>4</v>
      </c>
      <c r="N12" s="9">
        <v>7</v>
      </c>
      <c r="O12" s="9">
        <v>48</v>
      </c>
      <c r="P12" s="9">
        <v>1</v>
      </c>
      <c r="Q12" s="12">
        <f t="shared" si="0"/>
        <v>0.15384615384615385</v>
      </c>
      <c r="S12" s="11">
        <f t="shared" si="1"/>
        <v>47.039999999999992</v>
      </c>
    </row>
    <row r="13" spans="2:26" x14ac:dyDescent="0.25">
      <c r="B13" t="s">
        <v>2</v>
      </c>
      <c r="E13" t="s">
        <v>20</v>
      </c>
      <c r="H13" t="s">
        <v>127</v>
      </c>
      <c r="L13" s="37">
        <v>11</v>
      </c>
      <c r="M13" s="9">
        <v>4</v>
      </c>
      <c r="N13" s="9">
        <v>7</v>
      </c>
      <c r="O13" s="9">
        <v>48</v>
      </c>
      <c r="P13" s="9">
        <v>1</v>
      </c>
      <c r="Q13" s="12">
        <f t="shared" si="0"/>
        <v>0.15384615384615385</v>
      </c>
      <c r="S13" s="11">
        <f t="shared" si="1"/>
        <v>14.784000000000001</v>
      </c>
    </row>
    <row r="14" spans="2:26" x14ac:dyDescent="0.25">
      <c r="B14" t="s">
        <v>2</v>
      </c>
      <c r="E14" t="s">
        <v>20</v>
      </c>
      <c r="H14" t="s">
        <v>128</v>
      </c>
      <c r="L14" s="37">
        <v>11</v>
      </c>
      <c r="M14" s="9">
        <v>4</v>
      </c>
      <c r="N14" s="9">
        <v>7</v>
      </c>
      <c r="O14" s="9">
        <v>48</v>
      </c>
      <c r="P14" s="9">
        <v>1</v>
      </c>
      <c r="Q14" s="12">
        <f t="shared" si="0"/>
        <v>0.15384615384615385</v>
      </c>
      <c r="S14" s="11">
        <f t="shared" si="1"/>
        <v>14.784000000000001</v>
      </c>
    </row>
    <row r="15" spans="2:26" x14ac:dyDescent="0.25">
      <c r="B15" t="s">
        <v>2</v>
      </c>
      <c r="E15" t="s">
        <v>20</v>
      </c>
      <c r="H15" t="s">
        <v>129</v>
      </c>
      <c r="L15" s="37">
        <v>35</v>
      </c>
      <c r="M15" s="9">
        <v>4</v>
      </c>
      <c r="N15" s="9">
        <v>7</v>
      </c>
      <c r="O15" s="9">
        <v>48</v>
      </c>
      <c r="P15" s="9">
        <v>1</v>
      </c>
      <c r="Q15" s="12">
        <f t="shared" si="0"/>
        <v>0.15384615384615385</v>
      </c>
      <c r="S15" s="11">
        <f t="shared" si="1"/>
        <v>47.039999999999992</v>
      </c>
    </row>
    <row r="16" spans="2:26" x14ac:dyDescent="0.25">
      <c r="B16" t="s">
        <v>2</v>
      </c>
      <c r="E16" t="s">
        <v>20</v>
      </c>
      <c r="H16" t="s">
        <v>130</v>
      </c>
      <c r="L16" s="37">
        <v>11</v>
      </c>
      <c r="M16" s="9">
        <v>4</v>
      </c>
      <c r="N16" s="9">
        <v>7</v>
      </c>
      <c r="O16" s="9">
        <v>48</v>
      </c>
      <c r="P16" s="9">
        <v>1</v>
      </c>
      <c r="Q16" s="12">
        <f t="shared" si="0"/>
        <v>0.15384615384615385</v>
      </c>
      <c r="S16" s="11">
        <f t="shared" si="1"/>
        <v>14.784000000000001</v>
      </c>
    </row>
    <row r="17" spans="2:19" x14ac:dyDescent="0.25">
      <c r="B17" t="s">
        <v>2</v>
      </c>
      <c r="E17" t="s">
        <v>20</v>
      </c>
      <c r="H17" t="s">
        <v>131</v>
      </c>
      <c r="L17" s="37">
        <v>35</v>
      </c>
      <c r="M17" s="9">
        <v>4</v>
      </c>
      <c r="N17" s="9">
        <v>7</v>
      </c>
      <c r="O17" s="9">
        <v>48</v>
      </c>
      <c r="P17" s="9">
        <v>1</v>
      </c>
      <c r="Q17" s="12">
        <f t="shared" si="0"/>
        <v>0.15384615384615385</v>
      </c>
      <c r="S17" s="11">
        <f t="shared" si="1"/>
        <v>47.039999999999992</v>
      </c>
    </row>
    <row r="18" spans="2:19" x14ac:dyDescent="0.25">
      <c r="B18" t="s">
        <v>2</v>
      </c>
      <c r="E18" t="s">
        <v>20</v>
      </c>
      <c r="H18" t="s">
        <v>132</v>
      </c>
      <c r="L18" s="37">
        <v>11</v>
      </c>
      <c r="M18" s="9">
        <v>4</v>
      </c>
      <c r="N18" s="9">
        <v>7</v>
      </c>
      <c r="O18" s="9">
        <v>48</v>
      </c>
      <c r="P18" s="9">
        <v>1</v>
      </c>
      <c r="Q18" s="12">
        <f t="shared" si="0"/>
        <v>0.15384615384615385</v>
      </c>
      <c r="S18" s="11">
        <f t="shared" si="1"/>
        <v>14.784000000000001</v>
      </c>
    </row>
    <row r="19" spans="2:19" x14ac:dyDescent="0.25">
      <c r="B19" t="s">
        <v>2</v>
      </c>
      <c r="E19" t="s">
        <v>20</v>
      </c>
      <c r="H19" t="s">
        <v>152</v>
      </c>
      <c r="L19" s="37">
        <v>20</v>
      </c>
      <c r="M19" s="9">
        <v>4</v>
      </c>
      <c r="N19" s="9">
        <v>7</v>
      </c>
      <c r="O19" s="9">
        <v>48</v>
      </c>
      <c r="P19" s="9">
        <v>3</v>
      </c>
      <c r="Q19" s="12">
        <f t="shared" si="0"/>
        <v>0.15384615384615385</v>
      </c>
      <c r="S19" s="11">
        <f t="shared" si="1"/>
        <v>80.640000000000015</v>
      </c>
    </row>
    <row r="20" spans="2:19" x14ac:dyDescent="0.25">
      <c r="B20" t="s">
        <v>2</v>
      </c>
      <c r="E20" t="s">
        <v>20</v>
      </c>
      <c r="H20" t="s">
        <v>37</v>
      </c>
      <c r="L20" s="37">
        <v>6</v>
      </c>
      <c r="M20" s="9">
        <v>4</v>
      </c>
      <c r="N20" s="9">
        <v>7</v>
      </c>
      <c r="O20" s="9">
        <v>48</v>
      </c>
      <c r="P20" s="9">
        <v>3</v>
      </c>
      <c r="Q20" s="12">
        <f t="shared" si="0"/>
        <v>0.15384615384615385</v>
      </c>
      <c r="S20" s="11">
        <f t="shared" si="1"/>
        <v>24.191999999999997</v>
      </c>
    </row>
    <row r="21" spans="2:19" x14ac:dyDescent="0.25">
      <c r="B21" t="s">
        <v>2</v>
      </c>
      <c r="E21" t="s">
        <v>20</v>
      </c>
      <c r="H21" t="s">
        <v>38</v>
      </c>
      <c r="L21" s="37">
        <f>1.6+8</f>
        <v>9.6</v>
      </c>
      <c r="M21" s="9">
        <v>1</v>
      </c>
      <c r="N21" s="9">
        <v>7</v>
      </c>
      <c r="O21" s="9">
        <v>48</v>
      </c>
      <c r="P21" s="9">
        <v>1</v>
      </c>
      <c r="Q21" s="12">
        <f t="shared" si="0"/>
        <v>3.8461538461538464E-2</v>
      </c>
      <c r="S21" s="11">
        <f t="shared" si="1"/>
        <v>3.2256000000000005</v>
      </c>
    </row>
    <row r="22" spans="2:19" x14ac:dyDescent="0.25">
      <c r="B22" t="s">
        <v>2</v>
      </c>
      <c r="E22" t="s">
        <v>20</v>
      </c>
      <c r="H22" t="s">
        <v>121</v>
      </c>
      <c r="L22" s="37">
        <v>6</v>
      </c>
      <c r="M22" s="9">
        <v>4</v>
      </c>
      <c r="N22" s="9">
        <v>7</v>
      </c>
      <c r="O22" s="9">
        <v>48</v>
      </c>
      <c r="P22" s="9">
        <v>1</v>
      </c>
      <c r="Q22" s="12">
        <f t="shared" si="0"/>
        <v>0.15384615384615385</v>
      </c>
      <c r="S22" s="11">
        <f t="shared" si="1"/>
        <v>8.0639999999999983</v>
      </c>
    </row>
    <row r="23" spans="2:19" x14ac:dyDescent="0.25">
      <c r="B23" t="s">
        <v>2</v>
      </c>
      <c r="E23" t="s">
        <v>20</v>
      </c>
      <c r="H23" t="s">
        <v>122</v>
      </c>
      <c r="L23" s="37">
        <v>9</v>
      </c>
      <c r="M23" s="9">
        <v>4</v>
      </c>
      <c r="N23" s="9">
        <v>7</v>
      </c>
      <c r="O23" s="9">
        <v>48</v>
      </c>
      <c r="P23" s="9">
        <v>1</v>
      </c>
      <c r="Q23" s="12">
        <f t="shared" si="0"/>
        <v>0.15384615384615385</v>
      </c>
      <c r="S23" s="11">
        <f t="shared" si="1"/>
        <v>12.095999999999998</v>
      </c>
    </row>
    <row r="24" spans="2:19" x14ac:dyDescent="0.25">
      <c r="B24" t="s">
        <v>2</v>
      </c>
      <c r="E24" t="s">
        <v>20</v>
      </c>
      <c r="H24" t="s">
        <v>145</v>
      </c>
      <c r="L24" s="37">
        <v>20</v>
      </c>
      <c r="M24" s="9">
        <v>1</v>
      </c>
      <c r="N24" s="9">
        <v>1</v>
      </c>
      <c r="O24" s="9">
        <v>1</v>
      </c>
      <c r="P24" s="9">
        <v>1</v>
      </c>
      <c r="Q24" s="12">
        <f t="shared" si="0"/>
        <v>1.1446886446886447E-4</v>
      </c>
      <c r="S24" s="11">
        <f t="shared" si="1"/>
        <v>0.02</v>
      </c>
    </row>
    <row r="25" spans="2:19" x14ac:dyDescent="0.25">
      <c r="B25" t="s">
        <v>2</v>
      </c>
      <c r="E25" t="s">
        <v>22</v>
      </c>
      <c r="H25" t="s">
        <v>35</v>
      </c>
      <c r="L25" s="37">
        <v>20</v>
      </c>
      <c r="M25" s="9">
        <v>2</v>
      </c>
      <c r="N25" s="9">
        <v>7</v>
      </c>
      <c r="O25" s="9">
        <v>48</v>
      </c>
      <c r="P25" s="9">
        <v>1</v>
      </c>
      <c r="Q25" s="12">
        <f t="shared" si="0"/>
        <v>7.6923076923076927E-2</v>
      </c>
      <c r="S25" s="11">
        <f t="shared" si="1"/>
        <v>13.440000000000001</v>
      </c>
    </row>
    <row r="26" spans="2:19" x14ac:dyDescent="0.25">
      <c r="B26" t="s">
        <v>2</v>
      </c>
      <c r="E26" t="s">
        <v>23</v>
      </c>
      <c r="H26" t="s">
        <v>35</v>
      </c>
      <c r="L26" s="37">
        <v>20</v>
      </c>
      <c r="M26" s="9">
        <v>1</v>
      </c>
      <c r="N26" s="9">
        <v>7</v>
      </c>
      <c r="O26" s="9">
        <v>48</v>
      </c>
      <c r="P26" s="9">
        <v>1</v>
      </c>
      <c r="Q26" s="12">
        <f t="shared" si="0"/>
        <v>3.8461538461538464E-2</v>
      </c>
      <c r="S26" s="11">
        <f t="shared" si="1"/>
        <v>6.7200000000000006</v>
      </c>
    </row>
    <row r="27" spans="2:19" x14ac:dyDescent="0.25">
      <c r="B27" t="s">
        <v>2</v>
      </c>
      <c r="E27" t="s">
        <v>21</v>
      </c>
      <c r="H27" t="s">
        <v>35</v>
      </c>
      <c r="L27" s="37">
        <v>20</v>
      </c>
      <c r="M27" s="9">
        <v>1</v>
      </c>
      <c r="N27" s="9">
        <v>7</v>
      </c>
      <c r="O27" s="9">
        <v>10</v>
      </c>
      <c r="P27" s="9">
        <v>1</v>
      </c>
      <c r="Q27" s="12">
        <f t="shared" si="0"/>
        <v>8.0128205128205121E-3</v>
      </c>
      <c r="S27" s="11">
        <f t="shared" si="1"/>
        <v>1.3999999999999997</v>
      </c>
    </row>
    <row r="28" spans="2:19" x14ac:dyDescent="0.25">
      <c r="B28" t="s">
        <v>2</v>
      </c>
      <c r="E28" t="s">
        <v>42</v>
      </c>
      <c r="H28" t="s">
        <v>43</v>
      </c>
      <c r="L28" s="37">
        <v>40</v>
      </c>
      <c r="M28" s="9">
        <v>0.5</v>
      </c>
      <c r="N28" s="9">
        <v>7</v>
      </c>
      <c r="O28" s="9">
        <v>20</v>
      </c>
      <c r="P28" s="9">
        <v>1</v>
      </c>
      <c r="Q28" s="12">
        <f t="shared" si="0"/>
        <v>8.0128205128205121E-3</v>
      </c>
      <c r="S28" s="11">
        <f t="shared" si="1"/>
        <v>2.7999999999999994</v>
      </c>
    </row>
    <row r="29" spans="2:19" x14ac:dyDescent="0.25">
      <c r="B29" t="s">
        <v>2</v>
      </c>
      <c r="E29" t="s">
        <v>15</v>
      </c>
      <c r="H29" t="s">
        <v>44</v>
      </c>
      <c r="L29" s="37">
        <v>11</v>
      </c>
      <c r="M29" s="9">
        <v>1</v>
      </c>
      <c r="N29" s="9">
        <v>1</v>
      </c>
      <c r="O29" s="9">
        <v>20</v>
      </c>
      <c r="P29" s="9">
        <v>1</v>
      </c>
      <c r="Q29" s="12">
        <f t="shared" si="0"/>
        <v>2.2893772893772895E-3</v>
      </c>
      <c r="S29" s="11">
        <f t="shared" si="1"/>
        <v>0.22000000000000006</v>
      </c>
    </row>
    <row r="30" spans="2:19" x14ac:dyDescent="0.25">
      <c r="B30" t="s">
        <v>2</v>
      </c>
      <c r="E30" t="s">
        <v>15</v>
      </c>
      <c r="H30" t="s">
        <v>51</v>
      </c>
      <c r="L30" s="37">
        <v>60</v>
      </c>
      <c r="M30" s="9">
        <v>1</v>
      </c>
      <c r="N30" s="9">
        <v>1</v>
      </c>
      <c r="O30" s="9">
        <v>1</v>
      </c>
      <c r="P30" s="9">
        <v>1</v>
      </c>
      <c r="Q30" s="12">
        <f t="shared" si="0"/>
        <v>1.1446886446886447E-4</v>
      </c>
      <c r="S30" s="11">
        <f t="shared" si="1"/>
        <v>5.9999999999999991E-2</v>
      </c>
    </row>
    <row r="31" spans="2:19" x14ac:dyDescent="0.25">
      <c r="B31" t="s">
        <v>2</v>
      </c>
      <c r="E31" t="s">
        <v>15</v>
      </c>
      <c r="H31" t="s">
        <v>45</v>
      </c>
      <c r="L31" s="37">
        <v>11</v>
      </c>
      <c r="M31" s="9">
        <v>1</v>
      </c>
      <c r="N31" s="9">
        <v>1</v>
      </c>
      <c r="O31" s="9">
        <v>1</v>
      </c>
      <c r="P31" s="9">
        <v>1</v>
      </c>
      <c r="Q31" s="12">
        <f t="shared" si="0"/>
        <v>1.1446886446886447E-4</v>
      </c>
      <c r="S31" s="11">
        <f t="shared" si="1"/>
        <v>1.1000000000000001E-2</v>
      </c>
    </row>
    <row r="32" spans="2:19" x14ac:dyDescent="0.25">
      <c r="B32" t="s">
        <v>2</v>
      </c>
      <c r="E32" t="s">
        <v>15</v>
      </c>
      <c r="H32" t="s">
        <v>46</v>
      </c>
      <c r="L32" s="37">
        <v>11</v>
      </c>
      <c r="M32" s="9">
        <v>1</v>
      </c>
      <c r="N32" s="9">
        <v>1</v>
      </c>
      <c r="O32" s="9">
        <v>1</v>
      </c>
      <c r="P32" s="9">
        <v>1</v>
      </c>
      <c r="Q32" s="12">
        <f t="shared" si="0"/>
        <v>1.1446886446886447E-4</v>
      </c>
      <c r="S32" s="11">
        <f t="shared" si="1"/>
        <v>1.1000000000000001E-2</v>
      </c>
    </row>
    <row r="33" spans="2:19" x14ac:dyDescent="0.25">
      <c r="B33" t="s">
        <v>2</v>
      </c>
      <c r="E33" t="s">
        <v>47</v>
      </c>
      <c r="H33" t="s">
        <v>35</v>
      </c>
      <c r="L33" s="37">
        <v>20</v>
      </c>
      <c r="M33" s="9">
        <v>4</v>
      </c>
      <c r="N33" s="9">
        <v>7</v>
      </c>
      <c r="O33" s="9">
        <v>10</v>
      </c>
      <c r="P33" s="9">
        <v>1</v>
      </c>
      <c r="Q33" s="12">
        <f t="shared" si="0"/>
        <v>3.2051282051282048E-2</v>
      </c>
      <c r="S33" s="11">
        <f t="shared" si="1"/>
        <v>5.5999999999999988</v>
      </c>
    </row>
    <row r="34" spans="2:19" x14ac:dyDescent="0.25">
      <c r="B34" t="s">
        <v>2</v>
      </c>
      <c r="E34" t="s">
        <v>47</v>
      </c>
      <c r="H34" t="s">
        <v>48</v>
      </c>
      <c r="L34" s="37">
        <v>7</v>
      </c>
      <c r="M34" s="9">
        <v>1</v>
      </c>
      <c r="N34" s="9">
        <v>1</v>
      </c>
      <c r="O34" s="9">
        <v>4</v>
      </c>
      <c r="P34" s="9">
        <v>2</v>
      </c>
      <c r="Q34" s="12">
        <f t="shared" si="0"/>
        <v>4.5787545787545788E-4</v>
      </c>
      <c r="S34" s="11">
        <f t="shared" si="1"/>
        <v>5.6000000000000008E-2</v>
      </c>
    </row>
    <row r="35" spans="2:19" x14ac:dyDescent="0.25">
      <c r="B35" t="s">
        <v>2</v>
      </c>
      <c r="E35" t="s">
        <v>32</v>
      </c>
      <c r="H35" t="s">
        <v>49</v>
      </c>
      <c r="L35" s="37">
        <v>8</v>
      </c>
      <c r="M35" s="9">
        <v>1</v>
      </c>
      <c r="N35" s="9">
        <v>1</v>
      </c>
      <c r="O35" s="9">
        <v>4</v>
      </c>
      <c r="P35" s="9">
        <v>4</v>
      </c>
      <c r="Q35" s="12">
        <f t="shared" si="0"/>
        <v>4.5787545787545788E-4</v>
      </c>
      <c r="S35" s="11">
        <f t="shared" si="1"/>
        <v>0.12799999999999997</v>
      </c>
    </row>
    <row r="36" spans="2:19" x14ac:dyDescent="0.25">
      <c r="B36" t="s">
        <v>2</v>
      </c>
      <c r="E36" t="s">
        <v>32</v>
      </c>
      <c r="H36" t="s">
        <v>50</v>
      </c>
      <c r="L36" s="37">
        <v>60</v>
      </c>
      <c r="M36" s="9">
        <v>1</v>
      </c>
      <c r="N36" s="9">
        <v>1</v>
      </c>
      <c r="O36" s="9">
        <v>20</v>
      </c>
      <c r="P36" s="9">
        <v>1</v>
      </c>
      <c r="Q36" s="12">
        <f t="shared" si="0"/>
        <v>2.2893772893772895E-3</v>
      </c>
      <c r="S36" s="11">
        <f t="shared" si="1"/>
        <v>1.2000000000000002</v>
      </c>
    </row>
    <row r="37" spans="2:19" x14ac:dyDescent="0.25">
      <c r="B37" t="s">
        <v>2</v>
      </c>
      <c r="E37" t="s">
        <v>32</v>
      </c>
      <c r="H37" t="s">
        <v>52</v>
      </c>
      <c r="L37" s="37">
        <v>10</v>
      </c>
      <c r="M37" s="9">
        <v>5</v>
      </c>
      <c r="N37" s="9">
        <v>7</v>
      </c>
      <c r="O37" s="9">
        <v>16</v>
      </c>
      <c r="P37" s="9">
        <v>1</v>
      </c>
      <c r="Q37" s="12">
        <f t="shared" si="0"/>
        <v>6.4102564102564097E-2</v>
      </c>
      <c r="S37" s="11">
        <f t="shared" si="1"/>
        <v>5.5999999999999988</v>
      </c>
    </row>
    <row r="38" spans="2:19" x14ac:dyDescent="0.25">
      <c r="B38" t="s">
        <v>2</v>
      </c>
      <c r="E38" t="s">
        <v>24</v>
      </c>
      <c r="H38" t="s">
        <v>153</v>
      </c>
      <c r="L38" s="37">
        <v>20</v>
      </c>
      <c r="M38" s="9">
        <v>4</v>
      </c>
      <c r="N38" s="9">
        <v>7</v>
      </c>
      <c r="O38" s="9">
        <v>48</v>
      </c>
      <c r="P38" s="9">
        <v>2</v>
      </c>
      <c r="Q38" s="12">
        <f t="shared" si="0"/>
        <v>0.15384615384615385</v>
      </c>
      <c r="S38" s="11">
        <f t="shared" si="1"/>
        <v>53.760000000000005</v>
      </c>
    </row>
    <row r="39" spans="2:19" x14ac:dyDescent="0.25">
      <c r="B39" t="s">
        <v>2</v>
      </c>
      <c r="E39" t="s">
        <v>24</v>
      </c>
      <c r="H39" t="s">
        <v>39</v>
      </c>
      <c r="L39" s="37">
        <v>10</v>
      </c>
      <c r="M39" s="9">
        <v>4</v>
      </c>
      <c r="N39" s="9">
        <v>7</v>
      </c>
      <c r="O39" s="9">
        <v>48</v>
      </c>
      <c r="P39" s="9">
        <v>2</v>
      </c>
      <c r="Q39" s="12">
        <f t="shared" si="0"/>
        <v>0.15384615384615385</v>
      </c>
      <c r="S39" s="11">
        <f t="shared" si="1"/>
        <v>26.880000000000003</v>
      </c>
    </row>
    <row r="40" spans="2:19" x14ac:dyDescent="0.25">
      <c r="B40" t="s">
        <v>2</v>
      </c>
      <c r="E40" t="s">
        <v>24</v>
      </c>
      <c r="H40" t="s">
        <v>53</v>
      </c>
      <c r="L40" s="37">
        <v>24</v>
      </c>
      <c r="M40" s="9">
        <v>1</v>
      </c>
      <c r="N40" s="9">
        <v>1</v>
      </c>
      <c r="O40" s="9">
        <v>4</v>
      </c>
      <c r="P40" s="9">
        <v>1</v>
      </c>
      <c r="Q40" s="12">
        <f t="shared" si="0"/>
        <v>4.5787545787545788E-4</v>
      </c>
      <c r="S40" s="11">
        <f t="shared" si="1"/>
        <v>9.5999999999999988E-2</v>
      </c>
    </row>
    <row r="41" spans="2:19" x14ac:dyDescent="0.25">
      <c r="B41" t="s">
        <v>2</v>
      </c>
      <c r="E41" t="s">
        <v>25</v>
      </c>
      <c r="H41" t="s">
        <v>35</v>
      </c>
      <c r="L41" s="37">
        <v>20</v>
      </c>
      <c r="M41" s="9">
        <v>1</v>
      </c>
      <c r="N41" s="9">
        <v>1</v>
      </c>
      <c r="O41" s="9">
        <v>1</v>
      </c>
      <c r="P41" s="9">
        <v>1</v>
      </c>
      <c r="Q41" s="12">
        <f t="shared" si="0"/>
        <v>1.1446886446886447E-4</v>
      </c>
      <c r="S41" s="11">
        <f t="shared" si="1"/>
        <v>0.02</v>
      </c>
    </row>
    <row r="42" spans="2:19" x14ac:dyDescent="0.25">
      <c r="B42" t="s">
        <v>2</v>
      </c>
      <c r="E42" t="s">
        <v>26</v>
      </c>
      <c r="H42" t="s">
        <v>35</v>
      </c>
      <c r="L42" s="37">
        <v>20</v>
      </c>
      <c r="M42" s="9">
        <v>2</v>
      </c>
      <c r="N42" s="9">
        <v>7</v>
      </c>
      <c r="O42" s="9">
        <v>48</v>
      </c>
      <c r="P42" s="9">
        <v>1</v>
      </c>
      <c r="Q42" s="12">
        <f t="shared" si="0"/>
        <v>7.6923076923076927E-2</v>
      </c>
      <c r="S42" s="11">
        <f t="shared" si="1"/>
        <v>13.440000000000001</v>
      </c>
    </row>
    <row r="43" spans="2:19" x14ac:dyDescent="0.25">
      <c r="B43" t="s">
        <v>2</v>
      </c>
      <c r="E43" t="s">
        <v>26</v>
      </c>
      <c r="H43" t="s">
        <v>54</v>
      </c>
      <c r="L43" s="37">
        <v>50</v>
      </c>
      <c r="M43" s="9">
        <v>1</v>
      </c>
      <c r="N43" s="9">
        <v>1</v>
      </c>
      <c r="O43" s="9">
        <v>20</v>
      </c>
      <c r="P43" s="9">
        <v>2</v>
      </c>
      <c r="Q43" s="12">
        <f t="shared" si="0"/>
        <v>2.2893772893772895E-3</v>
      </c>
      <c r="S43" s="11">
        <f t="shared" si="1"/>
        <v>2</v>
      </c>
    </row>
    <row r="44" spans="2:19" x14ac:dyDescent="0.25">
      <c r="B44" t="s">
        <v>2</v>
      </c>
      <c r="E44" t="s">
        <v>26</v>
      </c>
      <c r="H44" t="s">
        <v>53</v>
      </c>
      <c r="L44" s="37">
        <v>11</v>
      </c>
      <c r="M44" s="9">
        <v>2</v>
      </c>
      <c r="N44" s="9">
        <v>7</v>
      </c>
      <c r="O44" s="9">
        <v>48</v>
      </c>
      <c r="P44" s="9">
        <v>2</v>
      </c>
      <c r="Q44" s="12">
        <f t="shared" si="0"/>
        <v>7.6923076923076927E-2</v>
      </c>
      <c r="S44" s="11">
        <f t="shared" si="1"/>
        <v>14.784000000000001</v>
      </c>
    </row>
    <row r="45" spans="2:19" x14ac:dyDescent="0.25">
      <c r="B45" t="s">
        <v>2</v>
      </c>
      <c r="E45" t="s">
        <v>26</v>
      </c>
      <c r="H45" t="s">
        <v>146</v>
      </c>
      <c r="L45" s="37">
        <v>25</v>
      </c>
      <c r="M45" s="9">
        <v>1</v>
      </c>
      <c r="N45" s="9">
        <v>7</v>
      </c>
      <c r="O45" s="9">
        <v>48</v>
      </c>
      <c r="P45" s="9">
        <v>1</v>
      </c>
      <c r="Q45" s="12">
        <f t="shared" si="0"/>
        <v>3.8461538461538464E-2</v>
      </c>
      <c r="S45" s="11">
        <f t="shared" si="1"/>
        <v>8.4</v>
      </c>
    </row>
    <row r="46" spans="2:19" x14ac:dyDescent="0.25">
      <c r="B46" t="s">
        <v>2</v>
      </c>
      <c r="E46" t="s">
        <v>29</v>
      </c>
      <c r="H46" t="s">
        <v>35</v>
      </c>
      <c r="L46" s="37">
        <v>20</v>
      </c>
      <c r="M46" s="9">
        <v>1</v>
      </c>
      <c r="N46" s="9">
        <v>7</v>
      </c>
      <c r="O46" s="9">
        <v>48</v>
      </c>
      <c r="P46" s="9">
        <v>1</v>
      </c>
      <c r="Q46" s="12">
        <f t="shared" si="0"/>
        <v>3.8461538461538464E-2</v>
      </c>
      <c r="S46" s="11">
        <f t="shared" si="1"/>
        <v>6.7200000000000006</v>
      </c>
    </row>
    <row r="47" spans="2:19" x14ac:dyDescent="0.25">
      <c r="B47" t="s">
        <v>2</v>
      </c>
      <c r="E47" t="s">
        <v>29</v>
      </c>
      <c r="H47" t="s">
        <v>48</v>
      </c>
      <c r="L47" s="37">
        <v>7</v>
      </c>
      <c r="M47" s="9">
        <v>1</v>
      </c>
      <c r="N47" s="9">
        <v>7</v>
      </c>
      <c r="O47" s="9">
        <v>48</v>
      </c>
      <c r="P47" s="9">
        <v>2</v>
      </c>
      <c r="Q47" s="12">
        <f t="shared" si="0"/>
        <v>3.8461538461538464E-2</v>
      </c>
      <c r="S47" s="11">
        <f t="shared" si="1"/>
        <v>4.7040000000000006</v>
      </c>
    </row>
    <row r="48" spans="2:19" x14ac:dyDescent="0.25">
      <c r="B48" t="s">
        <v>2</v>
      </c>
      <c r="E48" t="s">
        <v>28</v>
      </c>
      <c r="H48" t="s">
        <v>55</v>
      </c>
      <c r="L48" s="37">
        <v>25</v>
      </c>
      <c r="M48" s="9">
        <v>1</v>
      </c>
      <c r="N48" s="9">
        <v>1</v>
      </c>
      <c r="O48" s="9">
        <v>1</v>
      </c>
      <c r="P48" s="9">
        <v>12</v>
      </c>
      <c r="Q48" s="12">
        <f t="shared" si="0"/>
        <v>1.1446886446886447E-4</v>
      </c>
      <c r="S48" s="11">
        <f t="shared" si="1"/>
        <v>0.3</v>
      </c>
    </row>
    <row r="49" spans="2:22" x14ac:dyDescent="0.25">
      <c r="B49" t="s">
        <v>2</v>
      </c>
      <c r="E49" t="s">
        <v>28</v>
      </c>
      <c r="H49" t="s">
        <v>56</v>
      </c>
      <c r="L49" s="37">
        <v>25</v>
      </c>
      <c r="M49" s="9">
        <v>1</v>
      </c>
      <c r="N49" s="9">
        <v>1</v>
      </c>
      <c r="O49" s="9">
        <v>1</v>
      </c>
      <c r="P49" s="9">
        <v>4</v>
      </c>
      <c r="Q49" s="12">
        <f t="shared" si="0"/>
        <v>1.1446886446886447E-4</v>
      </c>
      <c r="S49" s="11">
        <f t="shared" si="1"/>
        <v>9.9999999999999992E-2</v>
      </c>
    </row>
    <row r="50" spans="2:22" x14ac:dyDescent="0.25">
      <c r="B50" t="s">
        <v>2</v>
      </c>
      <c r="E50" t="s">
        <v>28</v>
      </c>
      <c r="H50" t="s">
        <v>57</v>
      </c>
      <c r="L50" s="37">
        <v>40</v>
      </c>
      <c r="M50" s="9">
        <v>1</v>
      </c>
      <c r="N50" s="9">
        <v>1</v>
      </c>
      <c r="O50" s="9">
        <v>1</v>
      </c>
      <c r="P50" s="9">
        <v>1</v>
      </c>
      <c r="Q50" s="12">
        <f t="shared" si="0"/>
        <v>1.1446886446886447E-4</v>
      </c>
      <c r="S50" s="11">
        <f t="shared" si="1"/>
        <v>0.04</v>
      </c>
    </row>
    <row r="51" spans="2:22" x14ac:dyDescent="0.25">
      <c r="B51" t="s">
        <v>2</v>
      </c>
      <c r="E51" t="s">
        <v>27</v>
      </c>
      <c r="H51" t="s">
        <v>35</v>
      </c>
      <c r="L51" s="37">
        <v>20</v>
      </c>
      <c r="M51" s="9">
        <v>0.5</v>
      </c>
      <c r="N51" s="9">
        <v>7</v>
      </c>
      <c r="O51" s="9">
        <v>48</v>
      </c>
      <c r="P51" s="9">
        <v>1</v>
      </c>
      <c r="Q51" s="12">
        <f t="shared" si="0"/>
        <v>1.9230769230769232E-2</v>
      </c>
      <c r="S51" s="11">
        <f t="shared" si="1"/>
        <v>3.3600000000000003</v>
      </c>
    </row>
    <row r="52" spans="2:22" x14ac:dyDescent="0.25">
      <c r="B52" t="s">
        <v>2</v>
      </c>
      <c r="E52" t="s">
        <v>30</v>
      </c>
      <c r="H52" t="s">
        <v>58</v>
      </c>
      <c r="L52" s="37">
        <v>11</v>
      </c>
      <c r="M52" s="9">
        <v>1</v>
      </c>
      <c r="N52" s="9">
        <v>1</v>
      </c>
      <c r="O52" s="9">
        <v>1</v>
      </c>
      <c r="P52" s="9">
        <v>1</v>
      </c>
      <c r="Q52" s="12">
        <f t="shared" si="0"/>
        <v>1.1446886446886447E-4</v>
      </c>
      <c r="S52" s="11">
        <f t="shared" si="1"/>
        <v>1.1000000000000001E-2</v>
      </c>
    </row>
    <row r="53" spans="2:22" x14ac:dyDescent="0.25">
      <c r="B53" t="s">
        <v>2</v>
      </c>
      <c r="E53" t="s">
        <v>31</v>
      </c>
      <c r="H53" t="s">
        <v>58</v>
      </c>
      <c r="L53" s="37">
        <v>11</v>
      </c>
      <c r="M53" s="9">
        <v>1</v>
      </c>
      <c r="N53" s="9">
        <v>1</v>
      </c>
      <c r="O53" s="9">
        <v>1</v>
      </c>
      <c r="P53" s="9">
        <v>1</v>
      </c>
      <c r="Q53" s="12">
        <f t="shared" si="0"/>
        <v>1.1446886446886447E-4</v>
      </c>
      <c r="S53" s="11">
        <f t="shared" si="1"/>
        <v>1.1000000000000001E-2</v>
      </c>
    </row>
    <row r="54" spans="2:22" x14ac:dyDescent="0.25">
      <c r="B54" t="s">
        <v>2</v>
      </c>
      <c r="E54" t="s">
        <v>33</v>
      </c>
      <c r="H54" t="s">
        <v>59</v>
      </c>
      <c r="L54" s="37">
        <v>36</v>
      </c>
      <c r="M54" s="9">
        <v>4</v>
      </c>
      <c r="N54" s="9">
        <v>1</v>
      </c>
      <c r="O54" s="9">
        <v>25</v>
      </c>
      <c r="P54" s="9">
        <v>8</v>
      </c>
      <c r="Q54" s="12">
        <f t="shared" si="0"/>
        <v>1.1446886446886446E-2</v>
      </c>
      <c r="S54" s="11">
        <f t="shared" si="1"/>
        <v>28.8</v>
      </c>
    </row>
    <row r="55" spans="2:22" x14ac:dyDescent="0.25">
      <c r="B55" t="s">
        <v>2</v>
      </c>
      <c r="E55" t="s">
        <v>33</v>
      </c>
      <c r="H55" t="s">
        <v>115</v>
      </c>
      <c r="L55" s="37">
        <v>11</v>
      </c>
      <c r="M55" s="9">
        <v>1</v>
      </c>
      <c r="N55" s="9">
        <v>1</v>
      </c>
      <c r="O55" s="9">
        <v>1</v>
      </c>
      <c r="P55" s="9">
        <v>1</v>
      </c>
      <c r="Q55" s="12">
        <f t="shared" si="0"/>
        <v>1.1446886446886447E-4</v>
      </c>
      <c r="S55" s="11">
        <f t="shared" si="1"/>
        <v>1.1000000000000001E-2</v>
      </c>
    </row>
    <row r="56" spans="2:22" x14ac:dyDescent="0.25">
      <c r="B56" t="s">
        <v>2</v>
      </c>
      <c r="E56" t="s">
        <v>33</v>
      </c>
      <c r="H56" t="s">
        <v>116</v>
      </c>
      <c r="L56" s="37">
        <v>9</v>
      </c>
      <c r="M56" s="9">
        <v>1</v>
      </c>
      <c r="N56" s="9">
        <v>1</v>
      </c>
      <c r="O56" s="9">
        <v>1</v>
      </c>
      <c r="P56" s="9">
        <v>1</v>
      </c>
      <c r="Q56" s="12">
        <f t="shared" si="0"/>
        <v>1.1446886446886447E-4</v>
      </c>
      <c r="S56" s="11">
        <f t="shared" si="1"/>
        <v>9.0000000000000011E-3</v>
      </c>
    </row>
    <row r="57" spans="2:22" x14ac:dyDescent="0.25">
      <c r="B57" t="s">
        <v>2</v>
      </c>
      <c r="E57" t="s">
        <v>33</v>
      </c>
      <c r="H57" t="s">
        <v>117</v>
      </c>
      <c r="L57" s="37">
        <v>40</v>
      </c>
      <c r="M57" s="9">
        <v>1</v>
      </c>
      <c r="N57" s="9">
        <v>1</v>
      </c>
      <c r="O57" s="9">
        <v>1</v>
      </c>
      <c r="P57" s="9">
        <v>1</v>
      </c>
      <c r="Q57" s="12">
        <f t="shared" si="0"/>
        <v>1.1446886446886447E-4</v>
      </c>
      <c r="S57" s="11">
        <f t="shared" si="1"/>
        <v>0.04</v>
      </c>
    </row>
    <row r="58" spans="2:22" x14ac:dyDescent="0.25">
      <c r="B58" t="s">
        <v>2</v>
      </c>
      <c r="E58" t="s">
        <v>33</v>
      </c>
      <c r="H58" t="s">
        <v>60</v>
      </c>
      <c r="L58" s="37">
        <v>150</v>
      </c>
      <c r="M58" s="9">
        <v>3</v>
      </c>
      <c r="N58" s="9">
        <v>1</v>
      </c>
      <c r="O58" s="9">
        <v>2</v>
      </c>
      <c r="P58" s="9">
        <v>2</v>
      </c>
      <c r="Q58" s="12">
        <f t="shared" si="0"/>
        <v>6.8681318681318687E-4</v>
      </c>
      <c r="S58" s="11">
        <f t="shared" si="1"/>
        <v>1.8</v>
      </c>
    </row>
    <row r="59" spans="2:22" x14ac:dyDescent="0.25">
      <c r="B59" t="s">
        <v>2</v>
      </c>
      <c r="E59" t="s">
        <v>119</v>
      </c>
      <c r="H59" t="s">
        <v>43</v>
      </c>
      <c r="L59" s="37">
        <v>11</v>
      </c>
      <c r="M59" s="9">
        <v>0.5</v>
      </c>
      <c r="N59" s="9">
        <v>7</v>
      </c>
      <c r="O59" s="9">
        <v>10</v>
      </c>
      <c r="P59" s="9">
        <v>1</v>
      </c>
      <c r="Q59" s="12">
        <f t="shared" si="0"/>
        <v>4.0064102564102561E-3</v>
      </c>
      <c r="S59" s="11">
        <f t="shared" si="1"/>
        <v>0.38499999999999995</v>
      </c>
    </row>
    <row r="60" spans="2:22" x14ac:dyDescent="0.25">
      <c r="Q60" s="15"/>
      <c r="R60" s="5"/>
      <c r="S60" s="16"/>
    </row>
    <row r="61" spans="2:22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7"/>
      <c r="M61" s="10"/>
      <c r="N61" s="10"/>
      <c r="O61" s="10"/>
      <c r="P61" s="10"/>
      <c r="Q61" s="17"/>
      <c r="R61" s="4"/>
      <c r="S61" s="18"/>
      <c r="T61" s="4"/>
      <c r="U61" s="5"/>
      <c r="V61" s="5"/>
    </row>
    <row r="62" spans="2:22" x14ac:dyDescent="0.25">
      <c r="B62" t="s">
        <v>8</v>
      </c>
      <c r="E62" t="s">
        <v>61</v>
      </c>
      <c r="H62" t="s">
        <v>62</v>
      </c>
      <c r="L62" s="37">
        <v>50</v>
      </c>
      <c r="M62" s="9">
        <v>24</v>
      </c>
      <c r="N62" s="9">
        <v>7</v>
      </c>
      <c r="O62" s="9">
        <v>25</v>
      </c>
      <c r="P62" s="9">
        <v>1</v>
      </c>
      <c r="Q62" s="12">
        <f t="shared" si="0"/>
        <v>0.48076923076923078</v>
      </c>
      <c r="S62" s="11">
        <f t="shared" si="1"/>
        <v>209.99999999999997</v>
      </c>
      <c r="U62" s="5"/>
      <c r="V62" s="5"/>
    </row>
    <row r="63" spans="2:22" x14ac:dyDescent="0.25">
      <c r="B63" t="s">
        <v>8</v>
      </c>
      <c r="E63" t="s">
        <v>33</v>
      </c>
      <c r="H63" t="s">
        <v>63</v>
      </c>
      <c r="L63" s="37">
        <v>2000</v>
      </c>
      <c r="M63" s="9">
        <v>1</v>
      </c>
      <c r="N63" s="9">
        <v>1</v>
      </c>
      <c r="O63" s="9">
        <v>1</v>
      </c>
      <c r="P63" s="9">
        <v>1</v>
      </c>
      <c r="Q63" s="12">
        <f t="shared" si="0"/>
        <v>1.1446886446886447E-4</v>
      </c>
      <c r="S63" s="11">
        <f t="shared" si="1"/>
        <v>2</v>
      </c>
      <c r="U63" s="5"/>
      <c r="V63" s="5"/>
    </row>
    <row r="64" spans="2:22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7"/>
      <c r="M64" s="10"/>
      <c r="N64" s="13"/>
      <c r="O64" s="13"/>
      <c r="P64" s="13"/>
      <c r="Q64" s="17"/>
      <c r="R64" s="14"/>
      <c r="S64" s="18"/>
      <c r="T64" s="14"/>
      <c r="U64" s="45"/>
      <c r="V64" s="45"/>
    </row>
    <row r="65" spans="2:23" x14ac:dyDescent="0.25">
      <c r="B65" t="s">
        <v>17</v>
      </c>
      <c r="E65" t="s">
        <v>9</v>
      </c>
      <c r="H65" t="s">
        <v>65</v>
      </c>
      <c r="L65" s="37">
        <v>3200</v>
      </c>
      <c r="M65" s="9">
        <v>2</v>
      </c>
      <c r="N65" s="9">
        <v>1</v>
      </c>
      <c r="O65" s="9">
        <v>10</v>
      </c>
      <c r="P65" s="9">
        <v>1</v>
      </c>
      <c r="Q65" s="12">
        <f t="shared" si="0"/>
        <v>2.2893772893772895E-3</v>
      </c>
      <c r="S65" s="11">
        <f t="shared" si="1"/>
        <v>64</v>
      </c>
    </row>
    <row r="66" spans="2:23" x14ac:dyDescent="0.25">
      <c r="B66" t="s">
        <v>17</v>
      </c>
      <c r="E66" t="s">
        <v>10</v>
      </c>
      <c r="H66" t="s">
        <v>66</v>
      </c>
      <c r="L66" s="37">
        <v>1400</v>
      </c>
      <c r="M66" s="9">
        <v>2</v>
      </c>
      <c r="N66" s="9">
        <v>1</v>
      </c>
      <c r="O66" s="9">
        <v>48</v>
      </c>
      <c r="P66" s="9">
        <v>1</v>
      </c>
      <c r="Q66" s="12">
        <f t="shared" si="0"/>
        <v>1.098901098901099E-2</v>
      </c>
      <c r="S66" s="11">
        <f t="shared" si="1"/>
        <v>134.4</v>
      </c>
    </row>
    <row r="67" spans="2:23" x14ac:dyDescent="0.25">
      <c r="B67" t="s">
        <v>17</v>
      </c>
      <c r="E67" t="s">
        <v>11</v>
      </c>
      <c r="H67" t="s">
        <v>64</v>
      </c>
      <c r="L67" s="37">
        <v>1020</v>
      </c>
      <c r="M67" s="9">
        <v>1</v>
      </c>
      <c r="N67" s="9">
        <v>2</v>
      </c>
      <c r="O67" s="9">
        <v>48</v>
      </c>
      <c r="P67" s="9">
        <v>1</v>
      </c>
      <c r="Q67" s="12">
        <f t="shared" si="0"/>
        <v>1.098901098901099E-2</v>
      </c>
      <c r="S67" s="11">
        <f t="shared" si="1"/>
        <v>97.92</v>
      </c>
    </row>
    <row r="68" spans="2:23" x14ac:dyDescent="0.25">
      <c r="B68" t="s">
        <v>17</v>
      </c>
      <c r="E68" t="s">
        <v>12</v>
      </c>
      <c r="H68" t="s">
        <v>69</v>
      </c>
      <c r="L68" s="37">
        <v>1950</v>
      </c>
      <c r="M68" s="9">
        <v>1</v>
      </c>
      <c r="N68" s="9">
        <v>2</v>
      </c>
      <c r="O68" s="9">
        <v>48</v>
      </c>
      <c r="P68" s="9">
        <v>1</v>
      </c>
      <c r="Q68" s="12">
        <f t="shared" si="0"/>
        <v>1.098901098901099E-2</v>
      </c>
      <c r="S68" s="11">
        <f t="shared" si="1"/>
        <v>187.20000000000002</v>
      </c>
    </row>
    <row r="69" spans="2:23" x14ac:dyDescent="0.25">
      <c r="B69" t="s">
        <v>17</v>
      </c>
      <c r="E69" t="s">
        <v>13</v>
      </c>
      <c r="H69" t="s">
        <v>68</v>
      </c>
      <c r="L69" s="37">
        <v>35</v>
      </c>
      <c r="M69" s="9">
        <v>24</v>
      </c>
      <c r="N69" s="9">
        <v>7</v>
      </c>
      <c r="O69" s="9">
        <v>48</v>
      </c>
      <c r="P69" s="9">
        <v>1</v>
      </c>
      <c r="Q69" s="12">
        <f t="shared" si="0"/>
        <v>0.92307692307692313</v>
      </c>
      <c r="S69" s="11">
        <f t="shared" si="1"/>
        <v>282.24</v>
      </c>
      <c r="W69" t="s">
        <v>151</v>
      </c>
    </row>
    <row r="70" spans="2:23" x14ac:dyDescent="0.25">
      <c r="B70" t="s">
        <v>17</v>
      </c>
      <c r="E70" t="s">
        <v>14</v>
      </c>
      <c r="H70" t="s">
        <v>67</v>
      </c>
      <c r="L70" s="37">
        <v>1400</v>
      </c>
      <c r="M70" s="9">
        <v>2</v>
      </c>
      <c r="N70" s="9">
        <v>1</v>
      </c>
      <c r="O70" s="9">
        <v>48</v>
      </c>
      <c r="P70" s="9">
        <v>1</v>
      </c>
      <c r="Q70" s="12">
        <f t="shared" si="0"/>
        <v>1.098901098901099E-2</v>
      </c>
      <c r="S70" s="11">
        <f t="shared" si="1"/>
        <v>134.4</v>
      </c>
    </row>
    <row r="71" spans="2:23" x14ac:dyDescent="0.25">
      <c r="B71" t="s">
        <v>17</v>
      </c>
      <c r="E71" t="s">
        <v>12</v>
      </c>
      <c r="H71" t="s">
        <v>71</v>
      </c>
      <c r="L71" s="37">
        <v>1200</v>
      </c>
      <c r="M71" s="9">
        <v>0.5</v>
      </c>
      <c r="N71" s="9">
        <v>7</v>
      </c>
      <c r="O71" s="9">
        <v>48</v>
      </c>
      <c r="P71" s="9">
        <v>1</v>
      </c>
      <c r="Q71" s="12">
        <f t="shared" si="0"/>
        <v>1.9230769230769232E-2</v>
      </c>
      <c r="S71" s="11">
        <f t="shared" si="1"/>
        <v>201.6</v>
      </c>
    </row>
    <row r="72" spans="2:23" x14ac:dyDescent="0.25">
      <c r="B72" t="s">
        <v>17</v>
      </c>
      <c r="E72" t="s">
        <v>12</v>
      </c>
      <c r="H72" t="s">
        <v>70</v>
      </c>
      <c r="L72" s="37">
        <v>500</v>
      </c>
      <c r="M72" s="9">
        <v>0.5</v>
      </c>
      <c r="N72" s="9">
        <v>1</v>
      </c>
      <c r="O72" s="9">
        <v>40</v>
      </c>
      <c r="P72" s="9">
        <v>1</v>
      </c>
      <c r="Q72" s="12">
        <f t="shared" si="0"/>
        <v>2.2893772893772895E-3</v>
      </c>
      <c r="S72" s="11">
        <f t="shared" si="1"/>
        <v>10</v>
      </c>
    </row>
    <row r="73" spans="2:23" x14ac:dyDescent="0.25">
      <c r="B73" t="s">
        <v>17</v>
      </c>
      <c r="E73" t="s">
        <v>111</v>
      </c>
      <c r="H73" t="s">
        <v>112</v>
      </c>
      <c r="L73" s="37">
        <v>5</v>
      </c>
      <c r="M73" s="9">
        <v>24</v>
      </c>
      <c r="N73" s="9">
        <v>7</v>
      </c>
      <c r="O73" s="9">
        <v>52</v>
      </c>
      <c r="P73" s="9">
        <v>1</v>
      </c>
      <c r="Q73" s="12">
        <f t="shared" si="0"/>
        <v>1</v>
      </c>
      <c r="S73" s="11">
        <f t="shared" si="1"/>
        <v>43.68</v>
      </c>
    </row>
    <row r="74" spans="2:23" x14ac:dyDescent="0.25">
      <c r="B74" t="s">
        <v>17</v>
      </c>
      <c r="E74" t="s">
        <v>12</v>
      </c>
      <c r="H74" t="s">
        <v>36</v>
      </c>
      <c r="L74" s="37">
        <v>125</v>
      </c>
      <c r="M74" s="9">
        <v>0.5</v>
      </c>
      <c r="N74" s="9">
        <v>7</v>
      </c>
      <c r="O74" s="9">
        <v>48</v>
      </c>
      <c r="P74" s="9">
        <v>1</v>
      </c>
      <c r="Q74" s="12">
        <f t="shared" ref="Q74:Q124" si="2">O74*N74*M74/(24*7*52)</f>
        <v>1.9230769230769232E-2</v>
      </c>
      <c r="S74" s="11">
        <f t="shared" ref="S74:S124" si="3">Q74*L74*P74*24*7*52/1000</f>
        <v>21.000000000000004</v>
      </c>
    </row>
    <row r="75" spans="2:23" x14ac:dyDescent="0.25">
      <c r="B75" t="s">
        <v>17</v>
      </c>
      <c r="E75" t="s">
        <v>12</v>
      </c>
      <c r="H75" t="s">
        <v>133</v>
      </c>
      <c r="L75" s="37">
        <v>1150</v>
      </c>
      <c r="M75" s="9">
        <v>0.5</v>
      </c>
      <c r="N75" s="9">
        <v>2</v>
      </c>
      <c r="O75" s="9">
        <v>48</v>
      </c>
      <c r="P75" s="9">
        <v>1</v>
      </c>
      <c r="Q75" s="12">
        <f t="shared" si="2"/>
        <v>5.4945054945054949E-3</v>
      </c>
      <c r="S75" s="11">
        <f t="shared" si="3"/>
        <v>55.199999999999996</v>
      </c>
    </row>
    <row r="76" spans="2:23" x14ac:dyDescent="0.25">
      <c r="B76" t="s">
        <v>17</v>
      </c>
      <c r="E76" t="s">
        <v>12</v>
      </c>
      <c r="H76" t="s">
        <v>134</v>
      </c>
      <c r="L76" s="37">
        <v>300</v>
      </c>
      <c r="M76" s="9">
        <v>0.2</v>
      </c>
      <c r="N76" s="9">
        <v>1</v>
      </c>
      <c r="O76" s="9">
        <v>48</v>
      </c>
      <c r="P76" s="9">
        <v>1</v>
      </c>
      <c r="Q76" s="12">
        <f t="shared" si="2"/>
        <v>1.0989010989010991E-3</v>
      </c>
      <c r="S76" s="11">
        <f t="shared" si="3"/>
        <v>2.8800000000000003</v>
      </c>
    </row>
    <row r="77" spans="2:23" x14ac:dyDescent="0.25">
      <c r="B77" t="s">
        <v>17</v>
      </c>
      <c r="E77" t="s">
        <v>12</v>
      </c>
      <c r="H77" t="s">
        <v>135</v>
      </c>
      <c r="L77" s="37">
        <v>50</v>
      </c>
      <c r="M77" s="9">
        <v>1</v>
      </c>
      <c r="N77" s="9">
        <v>1</v>
      </c>
      <c r="O77" s="9">
        <v>10</v>
      </c>
      <c r="P77" s="9">
        <v>1</v>
      </c>
      <c r="Q77" s="12">
        <f t="shared" si="2"/>
        <v>1.1446886446886447E-3</v>
      </c>
      <c r="S77" s="11">
        <f t="shared" si="3"/>
        <v>0.5</v>
      </c>
    </row>
    <row r="78" spans="2:23" x14ac:dyDescent="0.25">
      <c r="B78" t="s">
        <v>17</v>
      </c>
      <c r="E78" t="s">
        <v>12</v>
      </c>
      <c r="H78" t="s">
        <v>136</v>
      </c>
      <c r="L78" s="37">
        <v>480</v>
      </c>
      <c r="M78" s="9">
        <v>1</v>
      </c>
      <c r="N78" s="9">
        <v>1</v>
      </c>
      <c r="O78" s="9">
        <v>20</v>
      </c>
      <c r="P78" s="9">
        <v>1</v>
      </c>
      <c r="Q78" s="12">
        <f t="shared" si="2"/>
        <v>2.2893772893772895E-3</v>
      </c>
      <c r="S78" s="11">
        <f t="shared" si="3"/>
        <v>9.6000000000000014</v>
      </c>
    </row>
    <row r="79" spans="2:23" x14ac:dyDescent="0.25">
      <c r="B79" t="s">
        <v>17</v>
      </c>
      <c r="E79" t="s">
        <v>140</v>
      </c>
      <c r="H79" t="s">
        <v>138</v>
      </c>
      <c r="L79" s="37">
        <v>500</v>
      </c>
      <c r="M79" s="9">
        <v>1</v>
      </c>
      <c r="N79" s="9">
        <v>1</v>
      </c>
      <c r="O79" s="9">
        <v>20</v>
      </c>
      <c r="P79" s="9">
        <v>1</v>
      </c>
      <c r="Q79" s="12">
        <f t="shared" si="2"/>
        <v>2.2893772893772895E-3</v>
      </c>
      <c r="S79" s="11">
        <f t="shared" si="3"/>
        <v>10</v>
      </c>
    </row>
    <row r="80" spans="2:23" x14ac:dyDescent="0.25">
      <c r="B80" t="s">
        <v>17</v>
      </c>
      <c r="E80" t="s">
        <v>140</v>
      </c>
      <c r="H80" t="s">
        <v>139</v>
      </c>
      <c r="L80" s="37">
        <v>25</v>
      </c>
      <c r="M80" s="9">
        <v>1</v>
      </c>
      <c r="N80" s="9">
        <v>7</v>
      </c>
      <c r="O80" s="9">
        <v>48</v>
      </c>
      <c r="P80" s="9">
        <v>1</v>
      </c>
      <c r="Q80" s="12">
        <f t="shared" si="2"/>
        <v>3.8461538461538464E-2</v>
      </c>
      <c r="S80" s="11">
        <f t="shared" si="3"/>
        <v>8.4</v>
      </c>
    </row>
    <row r="81" spans="2:22" x14ac:dyDescent="0.25">
      <c r="B81" t="s">
        <v>17</v>
      </c>
      <c r="E81" t="s">
        <v>140</v>
      </c>
      <c r="H81" t="s">
        <v>147</v>
      </c>
      <c r="L81" s="37">
        <v>25</v>
      </c>
      <c r="M81" s="9">
        <v>1</v>
      </c>
      <c r="N81" s="9">
        <v>1</v>
      </c>
      <c r="O81" s="9">
        <v>20</v>
      </c>
      <c r="P81" s="9">
        <v>1</v>
      </c>
      <c r="Q81" s="12">
        <f t="shared" si="2"/>
        <v>2.2893772893772895E-3</v>
      </c>
      <c r="S81" s="11">
        <f t="shared" si="3"/>
        <v>0.5</v>
      </c>
    </row>
    <row r="82" spans="2:22" x14ac:dyDescent="0.25">
      <c r="B82" t="s">
        <v>17</v>
      </c>
      <c r="E82" t="s">
        <v>140</v>
      </c>
      <c r="H82" t="s">
        <v>148</v>
      </c>
      <c r="L82" s="37">
        <v>25</v>
      </c>
      <c r="M82" s="9">
        <v>1</v>
      </c>
      <c r="N82" s="9">
        <v>1</v>
      </c>
      <c r="O82" s="9">
        <v>10</v>
      </c>
      <c r="P82" s="9">
        <v>1</v>
      </c>
      <c r="Q82" s="12">
        <f t="shared" si="2"/>
        <v>1.1446886446886447E-3</v>
      </c>
      <c r="S82" s="11">
        <f t="shared" si="3"/>
        <v>0.25</v>
      </c>
    </row>
    <row r="83" spans="2:22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7"/>
      <c r="M83" s="10"/>
      <c r="N83" s="10"/>
      <c r="O83" s="10"/>
      <c r="P83" s="10"/>
      <c r="Q83" s="17"/>
      <c r="R83" s="4"/>
      <c r="S83" s="18"/>
      <c r="T83" s="4"/>
      <c r="U83" s="5"/>
      <c r="V83" s="5"/>
    </row>
    <row r="84" spans="2:22" x14ac:dyDescent="0.25">
      <c r="B84" t="s">
        <v>19</v>
      </c>
      <c r="E84" t="s">
        <v>18</v>
      </c>
      <c r="H84" s="6" t="s">
        <v>72</v>
      </c>
      <c r="L84" s="37">
        <v>800</v>
      </c>
      <c r="M84" s="9">
        <v>1</v>
      </c>
      <c r="N84" s="9">
        <v>1</v>
      </c>
      <c r="O84" s="9">
        <v>1</v>
      </c>
      <c r="P84" s="9">
        <v>1</v>
      </c>
      <c r="Q84" s="12">
        <f t="shared" si="2"/>
        <v>1.1446886446886447E-4</v>
      </c>
      <c r="S84" s="11">
        <f t="shared" si="3"/>
        <v>0.79999999999999993</v>
      </c>
    </row>
    <row r="85" spans="2:22" x14ac:dyDescent="0.25">
      <c r="B85" t="s">
        <v>19</v>
      </c>
      <c r="E85" t="s">
        <v>18</v>
      </c>
      <c r="H85" s="6" t="s">
        <v>73</v>
      </c>
      <c r="L85" s="37">
        <v>1700</v>
      </c>
      <c r="M85" s="9">
        <v>1</v>
      </c>
      <c r="N85" s="9">
        <v>1</v>
      </c>
      <c r="O85" s="9">
        <v>1</v>
      </c>
      <c r="P85" s="9">
        <v>1</v>
      </c>
      <c r="Q85" s="12">
        <f t="shared" si="2"/>
        <v>1.1446886446886447E-4</v>
      </c>
      <c r="S85" s="11">
        <f t="shared" si="3"/>
        <v>1.7</v>
      </c>
    </row>
    <row r="86" spans="2:22" x14ac:dyDescent="0.25">
      <c r="B86" t="s">
        <v>19</v>
      </c>
      <c r="E86" t="s">
        <v>18</v>
      </c>
      <c r="H86" s="6" t="s">
        <v>75</v>
      </c>
      <c r="L86" s="37">
        <v>1200</v>
      </c>
      <c r="M86" s="9">
        <v>1</v>
      </c>
      <c r="N86" s="9">
        <v>1</v>
      </c>
      <c r="O86" s="9">
        <v>10</v>
      </c>
      <c r="P86" s="9">
        <v>1</v>
      </c>
      <c r="Q86" s="12">
        <f t="shared" si="2"/>
        <v>1.1446886446886447E-3</v>
      </c>
      <c r="S86" s="11">
        <f t="shared" si="3"/>
        <v>11.999999999999998</v>
      </c>
    </row>
    <row r="87" spans="2:22" x14ac:dyDescent="0.25">
      <c r="B87" t="s">
        <v>19</v>
      </c>
      <c r="E87" t="s">
        <v>18</v>
      </c>
      <c r="H87" s="6" t="s">
        <v>74</v>
      </c>
      <c r="L87" s="37">
        <v>500</v>
      </c>
      <c r="M87" s="9">
        <v>1</v>
      </c>
      <c r="N87" s="9">
        <v>1</v>
      </c>
      <c r="O87" s="9">
        <v>10</v>
      </c>
      <c r="P87" s="9">
        <v>1</v>
      </c>
      <c r="Q87" s="12">
        <f t="shared" si="2"/>
        <v>1.1446886446886447E-3</v>
      </c>
      <c r="S87" s="11">
        <f t="shared" si="3"/>
        <v>5</v>
      </c>
    </row>
    <row r="88" spans="2:22" x14ac:dyDescent="0.25">
      <c r="B88" t="s">
        <v>19</v>
      </c>
      <c r="E88" t="s">
        <v>18</v>
      </c>
      <c r="H88" s="6" t="s">
        <v>76</v>
      </c>
      <c r="L88" s="37">
        <v>680</v>
      </c>
      <c r="M88" s="9">
        <v>1</v>
      </c>
      <c r="N88" s="9">
        <v>1</v>
      </c>
      <c r="O88" s="9">
        <v>10</v>
      </c>
      <c r="P88" s="9">
        <v>1</v>
      </c>
      <c r="Q88" s="12">
        <f t="shared" si="2"/>
        <v>1.1446886446886447E-3</v>
      </c>
      <c r="S88" s="11">
        <f t="shared" si="3"/>
        <v>6.8</v>
      </c>
    </row>
    <row r="89" spans="2:22" x14ac:dyDescent="0.25">
      <c r="B89" t="s">
        <v>19</v>
      </c>
      <c r="E89" t="s">
        <v>18</v>
      </c>
      <c r="H89" s="6" t="s">
        <v>77</v>
      </c>
      <c r="L89" s="37">
        <v>500</v>
      </c>
      <c r="M89" s="9">
        <v>1</v>
      </c>
      <c r="N89" s="9">
        <v>1</v>
      </c>
      <c r="O89" s="9">
        <v>48</v>
      </c>
      <c r="P89" s="9">
        <v>1</v>
      </c>
      <c r="Q89" s="12">
        <f t="shared" si="2"/>
        <v>5.4945054945054949E-3</v>
      </c>
      <c r="S89" s="11">
        <f t="shared" si="3"/>
        <v>23.999999999999996</v>
      </c>
    </row>
    <row r="90" spans="2:22" x14ac:dyDescent="0.25">
      <c r="B90" t="s">
        <v>19</v>
      </c>
      <c r="E90" t="s">
        <v>18</v>
      </c>
      <c r="H90" s="6" t="s">
        <v>78</v>
      </c>
      <c r="L90" s="37">
        <v>700</v>
      </c>
      <c r="M90" s="9">
        <v>1</v>
      </c>
      <c r="N90" s="9">
        <v>1</v>
      </c>
      <c r="O90" s="9">
        <v>48</v>
      </c>
      <c r="P90" s="9">
        <v>1</v>
      </c>
      <c r="Q90" s="12">
        <f t="shared" si="2"/>
        <v>5.4945054945054949E-3</v>
      </c>
      <c r="S90" s="11">
        <f t="shared" si="3"/>
        <v>33.6</v>
      </c>
    </row>
    <row r="91" spans="2:22" x14ac:dyDescent="0.25">
      <c r="B91" t="s">
        <v>19</v>
      </c>
      <c r="E91" t="s">
        <v>18</v>
      </c>
      <c r="H91" s="6" t="s">
        <v>79</v>
      </c>
      <c r="L91" s="37">
        <v>250</v>
      </c>
      <c r="M91" s="9">
        <v>1</v>
      </c>
      <c r="N91" s="9">
        <v>1</v>
      </c>
      <c r="O91" s="9">
        <v>10</v>
      </c>
      <c r="P91" s="9">
        <v>1</v>
      </c>
      <c r="Q91" s="12">
        <f t="shared" si="2"/>
        <v>1.1446886446886447E-3</v>
      </c>
      <c r="S91" s="11">
        <f t="shared" si="3"/>
        <v>2.5</v>
      </c>
    </row>
    <row r="92" spans="2:22" x14ac:dyDescent="0.25">
      <c r="B92" t="s">
        <v>19</v>
      </c>
      <c r="E92" t="s">
        <v>18</v>
      </c>
      <c r="H92" s="6" t="s">
        <v>114</v>
      </c>
      <c r="L92" s="37">
        <v>150</v>
      </c>
      <c r="M92" s="9">
        <v>1</v>
      </c>
      <c r="N92" s="9">
        <v>1</v>
      </c>
      <c r="O92" s="9">
        <v>1</v>
      </c>
      <c r="P92" s="9">
        <v>1</v>
      </c>
      <c r="Q92" s="12">
        <f t="shared" si="2"/>
        <v>1.1446886446886447E-4</v>
      </c>
      <c r="S92" s="11">
        <f t="shared" si="3"/>
        <v>0.15000000000000002</v>
      </c>
    </row>
    <row r="93" spans="2:22" x14ac:dyDescent="0.25">
      <c r="B93" t="s">
        <v>19</v>
      </c>
      <c r="E93" t="s">
        <v>18</v>
      </c>
      <c r="H93" s="6" t="s">
        <v>80</v>
      </c>
      <c r="L93" s="37">
        <v>180</v>
      </c>
      <c r="M93" s="9">
        <v>1</v>
      </c>
      <c r="N93" s="9">
        <v>1</v>
      </c>
      <c r="O93" s="9">
        <v>10</v>
      </c>
      <c r="P93" s="9">
        <v>1</v>
      </c>
      <c r="Q93" s="12">
        <f t="shared" si="2"/>
        <v>1.1446886446886447E-3</v>
      </c>
      <c r="S93" s="11">
        <f t="shared" si="3"/>
        <v>1.8</v>
      </c>
    </row>
    <row r="94" spans="2:22" x14ac:dyDescent="0.25">
      <c r="B94" t="s">
        <v>19</v>
      </c>
      <c r="E94" t="s">
        <v>18</v>
      </c>
      <c r="H94" s="6" t="s">
        <v>81</v>
      </c>
      <c r="L94" s="37">
        <v>1400</v>
      </c>
      <c r="M94" s="9">
        <v>1</v>
      </c>
      <c r="N94" s="9">
        <v>1</v>
      </c>
      <c r="O94" s="9">
        <v>1</v>
      </c>
      <c r="P94" s="9">
        <v>1</v>
      </c>
      <c r="Q94" s="12">
        <f t="shared" si="2"/>
        <v>1.1446886446886447E-4</v>
      </c>
      <c r="S94" s="11">
        <f t="shared" si="3"/>
        <v>1.4000000000000001</v>
      </c>
    </row>
    <row r="95" spans="2:22" x14ac:dyDescent="0.25">
      <c r="B95" t="s">
        <v>19</v>
      </c>
      <c r="E95" t="s">
        <v>18</v>
      </c>
      <c r="H95" s="6" t="s">
        <v>82</v>
      </c>
      <c r="L95" s="37">
        <v>500</v>
      </c>
      <c r="M95" s="9">
        <v>1</v>
      </c>
      <c r="N95" s="9">
        <v>1</v>
      </c>
      <c r="O95" s="9">
        <v>1</v>
      </c>
      <c r="P95" s="9">
        <v>1</v>
      </c>
      <c r="Q95" s="12">
        <f t="shared" si="2"/>
        <v>1.1446886446886447E-4</v>
      </c>
      <c r="S95" s="11">
        <f t="shared" si="3"/>
        <v>0.5</v>
      </c>
    </row>
    <row r="96" spans="2:22" x14ac:dyDescent="0.25">
      <c r="B96" t="s">
        <v>19</v>
      </c>
      <c r="E96" t="s">
        <v>18</v>
      </c>
      <c r="H96" s="6" t="s">
        <v>83</v>
      </c>
      <c r="L96" s="37">
        <v>1600</v>
      </c>
      <c r="M96" s="9">
        <v>1</v>
      </c>
      <c r="N96" s="9">
        <v>1</v>
      </c>
      <c r="O96" s="9">
        <v>1</v>
      </c>
      <c r="P96" s="9">
        <v>1</v>
      </c>
      <c r="Q96" s="12">
        <f t="shared" si="2"/>
        <v>1.1446886446886447E-4</v>
      </c>
      <c r="S96" s="11">
        <f t="shared" si="3"/>
        <v>1.5999999999999999</v>
      </c>
    </row>
    <row r="97" spans="2:22" x14ac:dyDescent="0.25">
      <c r="B97" t="s">
        <v>19</v>
      </c>
      <c r="E97" t="s">
        <v>18</v>
      </c>
      <c r="H97" s="6" t="s">
        <v>84</v>
      </c>
      <c r="L97" s="37">
        <v>125</v>
      </c>
      <c r="M97" s="9">
        <v>1</v>
      </c>
      <c r="N97" s="9">
        <v>1</v>
      </c>
      <c r="O97" s="9">
        <v>1</v>
      </c>
      <c r="P97" s="9">
        <v>1</v>
      </c>
      <c r="Q97" s="12">
        <f t="shared" si="2"/>
        <v>1.1446886446886447E-4</v>
      </c>
      <c r="S97" s="11">
        <f t="shared" si="3"/>
        <v>0.125</v>
      </c>
    </row>
    <row r="98" spans="2:22" x14ac:dyDescent="0.25">
      <c r="B98" t="s">
        <v>19</v>
      </c>
      <c r="E98" t="s">
        <v>18</v>
      </c>
      <c r="H98" s="6" t="s">
        <v>85</v>
      </c>
      <c r="L98" s="37">
        <v>0.2</v>
      </c>
      <c r="M98" s="9">
        <v>24</v>
      </c>
      <c r="N98" s="9">
        <v>7</v>
      </c>
      <c r="O98" s="9">
        <v>52</v>
      </c>
      <c r="P98" s="9">
        <v>1</v>
      </c>
      <c r="Q98" s="12">
        <f t="shared" si="2"/>
        <v>1</v>
      </c>
      <c r="S98" s="11">
        <f t="shared" si="3"/>
        <v>1.7472000000000005</v>
      </c>
    </row>
    <row r="99" spans="2:22" x14ac:dyDescent="0.25">
      <c r="B99" t="s">
        <v>19</v>
      </c>
      <c r="E99" t="s">
        <v>18</v>
      </c>
      <c r="H99" s="6" t="s">
        <v>118</v>
      </c>
      <c r="L99" s="37">
        <v>60</v>
      </c>
      <c r="M99" s="9">
        <v>1</v>
      </c>
      <c r="N99" s="9">
        <v>1</v>
      </c>
      <c r="O99" s="9">
        <v>1</v>
      </c>
      <c r="P99" s="9">
        <v>1</v>
      </c>
      <c r="Q99" s="12">
        <f t="shared" si="2"/>
        <v>1.1446886446886447E-4</v>
      </c>
      <c r="S99" s="11">
        <f t="shared" si="3"/>
        <v>5.9999999999999991E-2</v>
      </c>
    </row>
    <row r="100" spans="2:22" x14ac:dyDescent="0.25">
      <c r="B100" t="s">
        <v>19</v>
      </c>
      <c r="E100" t="s">
        <v>18</v>
      </c>
      <c r="H100" s="6" t="s">
        <v>86</v>
      </c>
      <c r="L100" s="37">
        <v>230</v>
      </c>
      <c r="M100" s="9">
        <v>1</v>
      </c>
      <c r="N100" s="9">
        <v>1</v>
      </c>
      <c r="O100" s="9">
        <v>1</v>
      </c>
      <c r="P100" s="9">
        <v>1</v>
      </c>
      <c r="Q100" s="12">
        <f t="shared" si="2"/>
        <v>1.1446886446886447E-4</v>
      </c>
      <c r="S100" s="11">
        <f t="shared" si="3"/>
        <v>0.23</v>
      </c>
    </row>
    <row r="101" spans="2:22" x14ac:dyDescent="0.25">
      <c r="B101" t="s">
        <v>19</v>
      </c>
      <c r="E101" t="s">
        <v>18</v>
      </c>
      <c r="H101" s="6" t="s">
        <v>87</v>
      </c>
      <c r="L101" s="37">
        <v>550</v>
      </c>
      <c r="M101" s="9">
        <v>1</v>
      </c>
      <c r="N101" s="9">
        <v>1</v>
      </c>
      <c r="O101" s="9">
        <v>1</v>
      </c>
      <c r="P101" s="9">
        <v>1</v>
      </c>
      <c r="Q101" s="12">
        <f t="shared" si="2"/>
        <v>1.1446886446886447E-4</v>
      </c>
      <c r="S101" s="11">
        <f t="shared" si="3"/>
        <v>0.55000000000000004</v>
      </c>
    </row>
    <row r="102" spans="2:22" x14ac:dyDescent="0.25">
      <c r="B102" t="s">
        <v>19</v>
      </c>
      <c r="E102" t="s">
        <v>18</v>
      </c>
      <c r="H102" s="6" t="s">
        <v>113</v>
      </c>
      <c r="L102" s="37">
        <v>300</v>
      </c>
      <c r="M102" s="9">
        <v>1</v>
      </c>
      <c r="N102" s="9">
        <v>1</v>
      </c>
      <c r="O102" s="9">
        <v>1</v>
      </c>
      <c r="P102" s="9">
        <v>1</v>
      </c>
      <c r="Q102" s="12">
        <f t="shared" si="2"/>
        <v>1.1446886446886447E-4</v>
      </c>
      <c r="S102" s="11">
        <f t="shared" si="3"/>
        <v>0.30000000000000004</v>
      </c>
    </row>
    <row r="103" spans="2:22" x14ac:dyDescent="0.25">
      <c r="B103" s="4"/>
      <c r="C103" s="4"/>
      <c r="D103" s="4"/>
      <c r="E103" s="4"/>
      <c r="F103" s="4"/>
      <c r="G103" s="4"/>
      <c r="H103" s="7"/>
      <c r="I103" s="4"/>
      <c r="J103" s="4"/>
      <c r="K103" s="4"/>
      <c r="L103" s="47"/>
      <c r="M103" s="10"/>
      <c r="N103" s="13"/>
      <c r="O103" s="13"/>
      <c r="P103" s="13"/>
      <c r="Q103" s="17"/>
      <c r="R103" s="14"/>
      <c r="S103" s="18"/>
      <c r="T103" s="14"/>
      <c r="U103" s="45"/>
      <c r="V103" s="45"/>
    </row>
    <row r="104" spans="2:22" x14ac:dyDescent="0.25">
      <c r="B104" t="s">
        <v>120</v>
      </c>
      <c r="E104" t="s">
        <v>119</v>
      </c>
      <c r="H104" s="6" t="s">
        <v>137</v>
      </c>
      <c r="L104" s="37">
        <v>145</v>
      </c>
      <c r="M104" s="9">
        <v>1</v>
      </c>
      <c r="N104" s="9">
        <v>7</v>
      </c>
      <c r="O104" s="9">
        <v>48</v>
      </c>
      <c r="P104" s="9">
        <v>2</v>
      </c>
      <c r="Q104" s="12">
        <f t="shared" si="2"/>
        <v>3.8461538461538464E-2</v>
      </c>
      <c r="S104" s="11">
        <f t="shared" si="3"/>
        <v>97.440000000000026</v>
      </c>
      <c r="U104" s="5"/>
      <c r="V104" s="5"/>
    </row>
    <row r="105" spans="2:22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7"/>
      <c r="M105" s="10"/>
      <c r="N105" s="10"/>
      <c r="O105" s="10"/>
      <c r="P105" s="10"/>
      <c r="Q105" s="17"/>
      <c r="R105" s="4"/>
      <c r="S105" s="18"/>
      <c r="T105" s="4"/>
      <c r="U105" s="5"/>
      <c r="V105" s="5"/>
    </row>
    <row r="106" spans="2:22" x14ac:dyDescent="0.25">
      <c r="B106" t="s">
        <v>91</v>
      </c>
      <c r="E106" t="s">
        <v>15</v>
      </c>
      <c r="H106" t="s">
        <v>88</v>
      </c>
      <c r="L106" s="37">
        <v>500</v>
      </c>
      <c r="M106" s="9">
        <v>1</v>
      </c>
      <c r="N106" s="9">
        <v>1</v>
      </c>
      <c r="O106" s="9">
        <v>10</v>
      </c>
      <c r="P106" s="9">
        <v>1</v>
      </c>
      <c r="Q106" s="12">
        <f t="shared" si="2"/>
        <v>1.1446886446886447E-3</v>
      </c>
      <c r="S106" s="11">
        <f t="shared" si="3"/>
        <v>5</v>
      </c>
      <c r="U106" s="5"/>
      <c r="V106" s="5"/>
    </row>
    <row r="107" spans="2:22" x14ac:dyDescent="0.25">
      <c r="B107" t="s">
        <v>91</v>
      </c>
      <c r="E107" t="s">
        <v>15</v>
      </c>
      <c r="H107" t="s">
        <v>89</v>
      </c>
      <c r="L107" s="37">
        <v>250</v>
      </c>
      <c r="M107" s="9">
        <v>1</v>
      </c>
      <c r="N107" s="9">
        <v>1</v>
      </c>
      <c r="O107" s="9">
        <v>5</v>
      </c>
      <c r="P107" s="9">
        <v>1</v>
      </c>
      <c r="Q107" s="12">
        <f t="shared" si="2"/>
        <v>5.7234432234432237E-4</v>
      </c>
      <c r="S107" s="11">
        <f t="shared" si="3"/>
        <v>1.25</v>
      </c>
      <c r="U107" s="5"/>
      <c r="V107" s="5"/>
    </row>
    <row r="108" spans="2:22" x14ac:dyDescent="0.25">
      <c r="B108" t="s">
        <v>91</v>
      </c>
      <c r="E108" t="s">
        <v>15</v>
      </c>
      <c r="H108" t="s">
        <v>90</v>
      </c>
      <c r="L108" s="37">
        <v>250</v>
      </c>
      <c r="M108" s="9">
        <v>1</v>
      </c>
      <c r="N108" s="9">
        <v>1</v>
      </c>
      <c r="O108" s="9">
        <v>1</v>
      </c>
      <c r="P108" s="9">
        <v>1</v>
      </c>
      <c r="Q108" s="12">
        <f t="shared" si="2"/>
        <v>1.1446886446886447E-4</v>
      </c>
      <c r="S108" s="11">
        <f t="shared" si="3"/>
        <v>0.25</v>
      </c>
      <c r="U108" s="5"/>
      <c r="V108" s="5"/>
    </row>
    <row r="109" spans="2:22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7"/>
      <c r="M109" s="10"/>
      <c r="N109" s="10"/>
      <c r="O109" s="10"/>
      <c r="P109" s="10"/>
      <c r="Q109" s="17"/>
      <c r="R109" s="4"/>
      <c r="S109" s="18"/>
      <c r="T109" s="4"/>
      <c r="U109" s="5"/>
      <c r="V109" s="5"/>
    </row>
    <row r="110" spans="2:22" x14ac:dyDescent="0.25">
      <c r="B110" t="s">
        <v>92</v>
      </c>
      <c r="E110" s="6" t="s">
        <v>93</v>
      </c>
      <c r="H110" s="6" t="s">
        <v>94</v>
      </c>
      <c r="L110" s="37">
        <v>12</v>
      </c>
      <c r="M110" s="9">
        <v>1</v>
      </c>
      <c r="N110" s="9">
        <v>1</v>
      </c>
      <c r="O110" s="9">
        <v>1</v>
      </c>
      <c r="P110" s="9">
        <v>1</v>
      </c>
      <c r="Q110" s="12">
        <f t="shared" si="2"/>
        <v>1.1446886446886447E-4</v>
      </c>
      <c r="S110" s="11">
        <f t="shared" si="3"/>
        <v>1.1999999999999999E-2</v>
      </c>
    </row>
    <row r="111" spans="2:22" x14ac:dyDescent="0.25">
      <c r="B111" t="s">
        <v>92</v>
      </c>
      <c r="E111" s="6" t="s">
        <v>93</v>
      </c>
      <c r="H111" s="6" t="s">
        <v>95</v>
      </c>
      <c r="L111" s="37">
        <v>6</v>
      </c>
      <c r="M111" s="9">
        <v>2</v>
      </c>
      <c r="N111" s="9">
        <v>7</v>
      </c>
      <c r="O111" s="9">
        <v>48</v>
      </c>
      <c r="P111" s="9">
        <v>1</v>
      </c>
      <c r="Q111" s="12">
        <f t="shared" si="2"/>
        <v>7.6923076923076927E-2</v>
      </c>
      <c r="S111" s="11">
        <f t="shared" si="3"/>
        <v>4.0319999999999991</v>
      </c>
    </row>
    <row r="112" spans="2:22" x14ac:dyDescent="0.25">
      <c r="B112" t="s">
        <v>92</v>
      </c>
      <c r="E112" s="6" t="s">
        <v>108</v>
      </c>
      <c r="H112" s="6" t="s">
        <v>96</v>
      </c>
      <c r="L112" s="37">
        <v>81</v>
      </c>
      <c r="M112" s="9">
        <v>5</v>
      </c>
      <c r="N112" s="9">
        <v>7</v>
      </c>
      <c r="O112" s="9">
        <v>48</v>
      </c>
      <c r="P112" s="9">
        <v>1</v>
      </c>
      <c r="Q112" s="12">
        <f t="shared" si="2"/>
        <v>0.19230769230769232</v>
      </c>
      <c r="S112" s="11">
        <f t="shared" si="3"/>
        <v>136.08000000000001</v>
      </c>
    </row>
    <row r="113" spans="2:33" x14ac:dyDescent="0.25">
      <c r="B113" t="s">
        <v>92</v>
      </c>
      <c r="E113" s="6" t="s">
        <v>108</v>
      </c>
      <c r="H113" s="6" t="s">
        <v>97</v>
      </c>
      <c r="L113" s="37">
        <v>34</v>
      </c>
      <c r="M113" s="9">
        <v>1</v>
      </c>
      <c r="N113" s="9">
        <v>7</v>
      </c>
      <c r="O113" s="9">
        <v>48</v>
      </c>
      <c r="P113" s="9">
        <v>1</v>
      </c>
      <c r="Q113" s="12">
        <f t="shared" si="2"/>
        <v>3.8461538461538464E-2</v>
      </c>
      <c r="S113" s="11">
        <f t="shared" si="3"/>
        <v>11.423999999999999</v>
      </c>
    </row>
    <row r="114" spans="2:33" x14ac:dyDescent="0.25">
      <c r="B114" t="s">
        <v>92</v>
      </c>
      <c r="E114" s="6" t="s">
        <v>108</v>
      </c>
      <c r="H114" s="6" t="s">
        <v>98</v>
      </c>
      <c r="L114" s="37">
        <v>150</v>
      </c>
      <c r="M114" s="9">
        <v>1</v>
      </c>
      <c r="N114" s="9">
        <v>1</v>
      </c>
      <c r="O114" s="9">
        <v>1</v>
      </c>
      <c r="P114" s="9">
        <v>1</v>
      </c>
      <c r="Q114" s="12">
        <f t="shared" si="2"/>
        <v>1.1446886446886447E-4</v>
      </c>
      <c r="S114" s="11">
        <f t="shared" si="3"/>
        <v>0.15000000000000002</v>
      </c>
    </row>
    <row r="115" spans="2:33" x14ac:dyDescent="0.25">
      <c r="B115" t="s">
        <v>92</v>
      </c>
      <c r="E115" s="6" t="s">
        <v>109</v>
      </c>
      <c r="H115" s="6" t="s">
        <v>99</v>
      </c>
      <c r="L115" s="37">
        <v>40</v>
      </c>
      <c r="M115" s="9">
        <v>3</v>
      </c>
      <c r="N115" s="9">
        <v>7</v>
      </c>
      <c r="O115" s="9">
        <v>48</v>
      </c>
      <c r="P115" s="9">
        <v>1</v>
      </c>
      <c r="Q115" s="12">
        <f t="shared" si="2"/>
        <v>0.11538461538461539</v>
      </c>
      <c r="S115" s="11">
        <f t="shared" si="3"/>
        <v>40.320000000000007</v>
      </c>
    </row>
    <row r="116" spans="2:33" x14ac:dyDescent="0.25">
      <c r="B116" t="s">
        <v>92</v>
      </c>
      <c r="E116" s="6" t="s">
        <v>109</v>
      </c>
      <c r="H116" s="6" t="s">
        <v>100</v>
      </c>
      <c r="L116" s="37">
        <v>40</v>
      </c>
      <c r="M116" s="9">
        <v>3</v>
      </c>
      <c r="N116" s="9">
        <v>7</v>
      </c>
      <c r="O116" s="9">
        <v>48</v>
      </c>
      <c r="P116" s="9">
        <v>1</v>
      </c>
      <c r="Q116" s="12">
        <f t="shared" si="2"/>
        <v>0.11538461538461539</v>
      </c>
      <c r="S116" s="11">
        <f t="shared" si="3"/>
        <v>40.320000000000007</v>
      </c>
    </row>
    <row r="117" spans="2:33" x14ac:dyDescent="0.25">
      <c r="B117" t="s">
        <v>92</v>
      </c>
      <c r="E117" s="6" t="s">
        <v>109</v>
      </c>
      <c r="H117" s="6" t="s">
        <v>101</v>
      </c>
      <c r="L117" s="37">
        <v>25</v>
      </c>
      <c r="M117" s="9">
        <v>1</v>
      </c>
      <c r="N117" s="9">
        <v>7</v>
      </c>
      <c r="O117" s="9">
        <v>48</v>
      </c>
      <c r="P117" s="9">
        <v>1</v>
      </c>
      <c r="Q117" s="12">
        <f t="shared" si="2"/>
        <v>3.8461538461538464E-2</v>
      </c>
      <c r="S117" s="11">
        <f t="shared" si="3"/>
        <v>8.4</v>
      </c>
    </row>
    <row r="118" spans="2:33" x14ac:dyDescent="0.25">
      <c r="B118" t="s">
        <v>92</v>
      </c>
      <c r="E118" s="6" t="s">
        <v>109</v>
      </c>
      <c r="H118" s="6" t="s">
        <v>102</v>
      </c>
      <c r="L118" s="37">
        <v>25</v>
      </c>
      <c r="M118" s="9">
        <v>1</v>
      </c>
      <c r="N118" s="9">
        <v>7</v>
      </c>
      <c r="O118" s="9">
        <v>48</v>
      </c>
      <c r="P118" s="9">
        <v>1</v>
      </c>
      <c r="Q118" s="12">
        <f t="shared" si="2"/>
        <v>3.8461538461538464E-2</v>
      </c>
      <c r="S118" s="11">
        <f t="shared" si="3"/>
        <v>8.4</v>
      </c>
    </row>
    <row r="119" spans="2:33" x14ac:dyDescent="0.25">
      <c r="B119" t="s">
        <v>92</v>
      </c>
      <c r="E119" s="6" t="s">
        <v>109</v>
      </c>
      <c r="H119" s="6" t="s">
        <v>103</v>
      </c>
      <c r="L119" s="37">
        <v>25</v>
      </c>
      <c r="M119" s="9">
        <v>1</v>
      </c>
      <c r="N119" s="9">
        <v>1</v>
      </c>
      <c r="O119" s="9">
        <v>1</v>
      </c>
      <c r="P119" s="9">
        <v>1</v>
      </c>
      <c r="Q119" s="12">
        <f t="shared" si="2"/>
        <v>1.1446886446886447E-4</v>
      </c>
      <c r="S119" s="11">
        <f t="shared" si="3"/>
        <v>2.4999999999999998E-2</v>
      </c>
    </row>
    <row r="120" spans="2:33" x14ac:dyDescent="0.25">
      <c r="B120" t="s">
        <v>92</v>
      </c>
      <c r="E120" s="6" t="s">
        <v>110</v>
      </c>
      <c r="H120" s="6" t="s">
        <v>104</v>
      </c>
      <c r="L120" s="37">
        <v>5</v>
      </c>
      <c r="M120" s="9">
        <v>1</v>
      </c>
      <c r="N120" s="9">
        <v>7</v>
      </c>
      <c r="O120" s="9">
        <v>48</v>
      </c>
      <c r="P120" s="9">
        <v>1</v>
      </c>
      <c r="Q120" s="12">
        <f t="shared" si="2"/>
        <v>3.8461538461538464E-2</v>
      </c>
      <c r="S120" s="11">
        <f t="shared" si="3"/>
        <v>1.6800000000000002</v>
      </c>
    </row>
    <row r="121" spans="2:33" x14ac:dyDescent="0.25">
      <c r="B121" t="s">
        <v>92</v>
      </c>
      <c r="E121" s="6" t="s">
        <v>110</v>
      </c>
      <c r="H121" s="6" t="s">
        <v>105</v>
      </c>
      <c r="L121" s="37">
        <v>5</v>
      </c>
      <c r="M121" s="9">
        <v>1</v>
      </c>
      <c r="N121" s="9">
        <v>7</v>
      </c>
      <c r="O121" s="9">
        <v>48</v>
      </c>
      <c r="P121" s="9">
        <v>1</v>
      </c>
      <c r="Q121" s="12">
        <f t="shared" si="2"/>
        <v>3.8461538461538464E-2</v>
      </c>
      <c r="S121" s="11">
        <f t="shared" si="3"/>
        <v>1.6800000000000002</v>
      </c>
    </row>
    <row r="122" spans="2:33" x14ac:dyDescent="0.25">
      <c r="B122" t="s">
        <v>92</v>
      </c>
      <c r="E122" s="6" t="s">
        <v>110</v>
      </c>
      <c r="H122" s="6" t="s">
        <v>106</v>
      </c>
      <c r="L122" s="37">
        <v>5</v>
      </c>
      <c r="M122" s="9">
        <v>24</v>
      </c>
      <c r="N122" s="9">
        <v>7</v>
      </c>
      <c r="O122" s="9">
        <v>48</v>
      </c>
      <c r="P122" s="9">
        <v>1</v>
      </c>
      <c r="Q122" s="12">
        <f t="shared" si="2"/>
        <v>0.92307692307692313</v>
      </c>
      <c r="S122" s="11">
        <f t="shared" si="3"/>
        <v>40.320000000000007</v>
      </c>
    </row>
    <row r="123" spans="2:33" x14ac:dyDescent="0.25">
      <c r="B123" t="s">
        <v>92</v>
      </c>
      <c r="E123" s="6" t="s">
        <v>110</v>
      </c>
      <c r="H123" s="6" t="s">
        <v>107</v>
      </c>
      <c r="L123" s="37">
        <v>2</v>
      </c>
      <c r="M123" s="9">
        <v>24</v>
      </c>
      <c r="N123" s="9">
        <v>7</v>
      </c>
      <c r="O123" s="9">
        <v>48</v>
      </c>
      <c r="P123" s="9">
        <v>3</v>
      </c>
      <c r="Q123" s="12">
        <f t="shared" si="2"/>
        <v>0.92307692307692313</v>
      </c>
      <c r="S123" s="11">
        <f t="shared" si="3"/>
        <v>48.383999999999993</v>
      </c>
    </row>
    <row r="124" spans="2:33" x14ac:dyDescent="0.25">
      <c r="B124" t="s">
        <v>92</v>
      </c>
      <c r="E124" s="6" t="s">
        <v>93</v>
      </c>
      <c r="H124" s="6" t="s">
        <v>217</v>
      </c>
      <c r="L124" s="37">
        <v>5</v>
      </c>
      <c r="M124" s="9">
        <v>24</v>
      </c>
      <c r="N124" s="9">
        <v>7</v>
      </c>
      <c r="O124" s="9">
        <v>48</v>
      </c>
      <c r="P124" s="9">
        <v>1</v>
      </c>
      <c r="Q124" s="12">
        <f t="shared" si="2"/>
        <v>0.92307692307692313</v>
      </c>
      <c r="S124" s="11">
        <f t="shared" si="3"/>
        <v>40.320000000000007</v>
      </c>
    </row>
    <row r="125" spans="2:33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7"/>
      <c r="M125" s="10"/>
      <c r="N125" s="10"/>
      <c r="O125" s="10"/>
      <c r="P125" s="10"/>
      <c r="Q125" s="10"/>
      <c r="R125" s="4"/>
      <c r="S125" s="4"/>
      <c r="T125" s="4"/>
      <c r="U125" s="5"/>
      <c r="V125" s="5"/>
      <c r="AG125" s="11"/>
    </row>
    <row r="127" spans="2:33" x14ac:dyDescent="0.25">
      <c r="S127" s="11">
        <f>SUM(S9:S124)</f>
        <v>2659.9938000000016</v>
      </c>
      <c r="T127" t="s">
        <v>0</v>
      </c>
    </row>
    <row r="134" spans="10:11" x14ac:dyDescent="0.25">
      <c r="J134" s="23"/>
      <c r="K134" s="11"/>
    </row>
    <row r="135" spans="10:11" x14ac:dyDescent="0.25">
      <c r="J135" s="23"/>
      <c r="K135" s="11"/>
    </row>
    <row r="136" spans="10:11" x14ac:dyDescent="0.25">
      <c r="J136" s="23"/>
      <c r="K136" s="11"/>
    </row>
    <row r="137" spans="10:11" x14ac:dyDescent="0.25">
      <c r="J137" s="23"/>
      <c r="K137" s="11"/>
    </row>
    <row r="138" spans="10:11" x14ac:dyDescent="0.25">
      <c r="J138" s="23"/>
      <c r="K138" s="11"/>
    </row>
    <row r="139" spans="10:11" x14ac:dyDescent="0.25">
      <c r="J139" s="23"/>
      <c r="K139" s="11"/>
    </row>
    <row r="140" spans="10:11" x14ac:dyDescent="0.25">
      <c r="J140" s="23"/>
      <c r="K140" s="11"/>
    </row>
    <row r="141" spans="10:11" x14ac:dyDescent="0.25">
      <c r="J141" s="23"/>
      <c r="K141" s="11"/>
    </row>
    <row r="142" spans="10:11" x14ac:dyDescent="0.25">
      <c r="J142" s="23"/>
      <c r="K142" s="11"/>
    </row>
    <row r="143" spans="10:11" x14ac:dyDescent="0.25">
      <c r="J143" s="23"/>
      <c r="K143" s="11"/>
    </row>
    <row r="144" spans="10:11" x14ac:dyDescent="0.25">
      <c r="J144" s="23"/>
      <c r="K144" s="11"/>
    </row>
    <row r="145" spans="10:11" x14ac:dyDescent="0.25">
      <c r="J145" s="23"/>
      <c r="K145" s="11"/>
    </row>
    <row r="146" spans="10:11" x14ac:dyDescent="0.25">
      <c r="J146" s="23"/>
      <c r="K146" s="11"/>
    </row>
    <row r="147" spans="10:11" x14ac:dyDescent="0.25">
      <c r="J147" s="23"/>
      <c r="K147" s="11"/>
    </row>
    <row r="148" spans="10:11" x14ac:dyDescent="0.25">
      <c r="J148" s="23"/>
      <c r="K148" s="11"/>
    </row>
    <row r="149" spans="10:11" x14ac:dyDescent="0.25">
      <c r="J149" s="23"/>
      <c r="K149" s="11"/>
    </row>
    <row r="150" spans="10:11" x14ac:dyDescent="0.25">
      <c r="J150" s="23"/>
      <c r="K150" s="11"/>
    </row>
    <row r="151" spans="10:11" x14ac:dyDescent="0.25">
      <c r="J151" s="23"/>
      <c r="K151" s="11"/>
    </row>
    <row r="152" spans="10:11" x14ac:dyDescent="0.25">
      <c r="J152" s="23"/>
      <c r="K152" s="11"/>
    </row>
    <row r="153" spans="10:11" x14ac:dyDescent="0.25">
      <c r="J153" s="23"/>
      <c r="K153" s="11"/>
    </row>
    <row r="154" spans="10:11" x14ac:dyDescent="0.25">
      <c r="J154" s="23"/>
      <c r="K154" s="11"/>
    </row>
    <row r="155" spans="10:11" x14ac:dyDescent="0.25">
      <c r="J155" s="23"/>
      <c r="K155" s="11"/>
    </row>
    <row r="156" spans="10:11" x14ac:dyDescent="0.25">
      <c r="J156" s="23"/>
      <c r="K156" s="11"/>
    </row>
    <row r="157" spans="10:11" x14ac:dyDescent="0.25">
      <c r="J157" s="23"/>
      <c r="K157" s="11"/>
    </row>
    <row r="158" spans="10:11" x14ac:dyDescent="0.25">
      <c r="J158" s="23"/>
      <c r="K158" s="11"/>
    </row>
    <row r="159" spans="10:11" x14ac:dyDescent="0.25">
      <c r="J159" s="23"/>
      <c r="K159" s="11"/>
    </row>
    <row r="160" spans="10:11" x14ac:dyDescent="0.25">
      <c r="J160" s="23"/>
      <c r="K160" s="11"/>
    </row>
    <row r="161" spans="10:11" x14ac:dyDescent="0.25">
      <c r="J161" s="23"/>
      <c r="K161" s="11"/>
    </row>
    <row r="162" spans="10:11" x14ac:dyDescent="0.25">
      <c r="J162" s="23"/>
      <c r="K162" s="11"/>
    </row>
    <row r="163" spans="10:11" x14ac:dyDescent="0.25">
      <c r="J163" s="23"/>
      <c r="K163" s="11"/>
    </row>
    <row r="164" spans="10:11" x14ac:dyDescent="0.25">
      <c r="J164" s="23"/>
      <c r="K164" s="11"/>
    </row>
    <row r="165" spans="10:11" x14ac:dyDescent="0.25">
      <c r="J165" s="23"/>
      <c r="K165" s="11"/>
    </row>
    <row r="166" spans="10:11" x14ac:dyDescent="0.25">
      <c r="J166" s="23"/>
      <c r="K166" s="11"/>
    </row>
    <row r="167" spans="10:11" x14ac:dyDescent="0.25">
      <c r="J167" s="23"/>
      <c r="K167" s="11"/>
    </row>
    <row r="168" spans="10:11" x14ac:dyDescent="0.25">
      <c r="J168" s="23"/>
      <c r="K168" s="11"/>
    </row>
    <row r="169" spans="10:11" x14ac:dyDescent="0.25">
      <c r="J169" s="23"/>
      <c r="K169" s="11"/>
    </row>
    <row r="170" spans="10:11" x14ac:dyDescent="0.25">
      <c r="J170" s="23"/>
      <c r="K170" s="11"/>
    </row>
    <row r="171" spans="10:11" x14ac:dyDescent="0.25">
      <c r="J171" s="23"/>
      <c r="K171" s="11"/>
    </row>
    <row r="172" spans="10:11" x14ac:dyDescent="0.25">
      <c r="J172" s="23"/>
      <c r="K172" s="11"/>
    </row>
    <row r="173" spans="10:11" x14ac:dyDescent="0.25">
      <c r="J173" s="23"/>
      <c r="K173" s="11"/>
    </row>
    <row r="174" spans="10:11" x14ac:dyDescent="0.25">
      <c r="J174" s="23"/>
      <c r="K174" s="11"/>
    </row>
    <row r="175" spans="10:11" x14ac:dyDescent="0.25">
      <c r="J175" s="23"/>
      <c r="K175" s="11"/>
    </row>
    <row r="176" spans="10:11" x14ac:dyDescent="0.25">
      <c r="J176" s="23"/>
      <c r="K176" s="11"/>
    </row>
    <row r="177" spans="10:11" x14ac:dyDescent="0.25">
      <c r="J177" s="23"/>
      <c r="K177" s="11"/>
    </row>
    <row r="178" spans="10:11" x14ac:dyDescent="0.25">
      <c r="J178" s="23"/>
      <c r="K178" s="11"/>
    </row>
    <row r="179" spans="10:11" x14ac:dyDescent="0.25">
      <c r="J179" s="23"/>
      <c r="K179" s="11"/>
    </row>
    <row r="180" spans="10:11" x14ac:dyDescent="0.25">
      <c r="J180" s="23"/>
      <c r="K180" s="11"/>
    </row>
    <row r="181" spans="10:11" x14ac:dyDescent="0.25">
      <c r="J181" s="23"/>
      <c r="K181" s="11"/>
    </row>
    <row r="182" spans="10:11" x14ac:dyDescent="0.25">
      <c r="J182" s="23"/>
      <c r="K182" s="11"/>
    </row>
    <row r="183" spans="10:11" x14ac:dyDescent="0.25">
      <c r="J183" s="23"/>
      <c r="K183" s="11"/>
    </row>
    <row r="184" spans="10:11" x14ac:dyDescent="0.25">
      <c r="J184" s="23"/>
      <c r="K184" s="11"/>
    </row>
    <row r="185" spans="10:11" x14ac:dyDescent="0.25">
      <c r="J185" s="23"/>
      <c r="K185" s="11"/>
    </row>
    <row r="186" spans="10:11" x14ac:dyDescent="0.25">
      <c r="J186" s="23"/>
      <c r="K186" s="11"/>
    </row>
    <row r="187" spans="10:11" x14ac:dyDescent="0.25">
      <c r="J187" s="23"/>
      <c r="K187" s="11"/>
    </row>
    <row r="188" spans="10:11" x14ac:dyDescent="0.25">
      <c r="J188" s="23"/>
      <c r="K188" s="11"/>
    </row>
    <row r="189" spans="10:11" x14ac:dyDescent="0.25">
      <c r="J189" s="23"/>
      <c r="K189" s="11"/>
    </row>
    <row r="190" spans="10:11" x14ac:dyDescent="0.25">
      <c r="J190" s="23"/>
      <c r="K190" s="11"/>
    </row>
    <row r="191" spans="10:11" x14ac:dyDescent="0.25">
      <c r="J191" s="23"/>
      <c r="K191" s="11"/>
    </row>
    <row r="192" spans="10:11" x14ac:dyDescent="0.25">
      <c r="J192" s="23"/>
      <c r="K192" s="11"/>
    </row>
    <row r="193" spans="10:11" x14ac:dyDescent="0.25">
      <c r="J193" s="23"/>
      <c r="K193" s="11"/>
    </row>
    <row r="194" spans="10:11" x14ac:dyDescent="0.25">
      <c r="J194" s="23"/>
      <c r="K194" s="11"/>
    </row>
    <row r="195" spans="10:11" x14ac:dyDescent="0.25">
      <c r="J195" s="23"/>
      <c r="K195" s="11"/>
    </row>
    <row r="196" spans="10:11" x14ac:dyDescent="0.25">
      <c r="J196" s="23"/>
      <c r="K196" s="11"/>
    </row>
    <row r="197" spans="10:11" x14ac:dyDescent="0.25">
      <c r="J197" s="23"/>
      <c r="K197" s="11"/>
    </row>
    <row r="198" spans="10:11" x14ac:dyDescent="0.25">
      <c r="J198" s="23"/>
      <c r="K198" s="11"/>
    </row>
    <row r="199" spans="10:11" x14ac:dyDescent="0.25">
      <c r="J199" s="23"/>
      <c r="K199" s="11"/>
    </row>
    <row r="200" spans="10:11" x14ac:dyDescent="0.25">
      <c r="J200" s="23"/>
      <c r="K200" s="11"/>
    </row>
    <row r="201" spans="10:11" x14ac:dyDescent="0.25">
      <c r="J201" s="23"/>
      <c r="K201" s="11"/>
    </row>
    <row r="202" spans="10:11" x14ac:dyDescent="0.25">
      <c r="J202" s="23"/>
      <c r="K202" s="11"/>
    </row>
    <row r="203" spans="10:11" x14ac:dyDescent="0.25">
      <c r="J203" s="23"/>
      <c r="K203" s="11"/>
    </row>
    <row r="204" spans="10:11" x14ac:dyDescent="0.25">
      <c r="J204" s="23"/>
      <c r="K204" s="11"/>
    </row>
    <row r="205" spans="10:11" x14ac:dyDescent="0.25">
      <c r="J205" s="23"/>
      <c r="K205" s="11"/>
    </row>
    <row r="206" spans="10:11" x14ac:dyDescent="0.25">
      <c r="J206" s="23"/>
      <c r="K206" s="11"/>
    </row>
    <row r="207" spans="10:11" x14ac:dyDescent="0.25">
      <c r="J207" s="23"/>
      <c r="K207" s="11"/>
    </row>
    <row r="208" spans="10:11" x14ac:dyDescent="0.25">
      <c r="J208" s="23"/>
      <c r="K208" s="11"/>
    </row>
    <row r="209" spans="10:11" x14ac:dyDescent="0.25">
      <c r="J209" s="23"/>
      <c r="K209" s="11"/>
    </row>
    <row r="210" spans="10:11" x14ac:dyDescent="0.25">
      <c r="J210" s="23"/>
      <c r="K210" s="11"/>
    </row>
    <row r="211" spans="10:11" x14ac:dyDescent="0.25">
      <c r="J211" s="23"/>
      <c r="K211" s="11"/>
    </row>
    <row r="212" spans="10:11" x14ac:dyDescent="0.25">
      <c r="J212" s="23"/>
      <c r="K212" s="11"/>
    </row>
    <row r="213" spans="10:11" x14ac:dyDescent="0.25">
      <c r="J213" s="23"/>
      <c r="K213" s="11"/>
    </row>
    <row r="214" spans="10:11" x14ac:dyDescent="0.25">
      <c r="J214" s="23"/>
      <c r="K214" s="11"/>
    </row>
    <row r="215" spans="10:11" x14ac:dyDescent="0.25">
      <c r="J215" s="23"/>
      <c r="K215" s="11"/>
    </row>
    <row r="216" spans="10:11" x14ac:dyDescent="0.25">
      <c r="J216" s="23"/>
      <c r="K216" s="11"/>
    </row>
    <row r="217" spans="10:11" x14ac:dyDescent="0.25">
      <c r="J217" s="23"/>
      <c r="K217" s="11"/>
    </row>
    <row r="218" spans="10:11" x14ac:dyDescent="0.25">
      <c r="J218" s="23"/>
      <c r="K218" s="11"/>
    </row>
    <row r="219" spans="10:11" x14ac:dyDescent="0.25">
      <c r="J219" s="23"/>
      <c r="K219" s="11"/>
    </row>
    <row r="220" spans="10:11" x14ac:dyDescent="0.25">
      <c r="J220" s="23"/>
      <c r="K220" s="11"/>
    </row>
    <row r="221" spans="10:11" x14ac:dyDescent="0.25">
      <c r="J221" s="23"/>
      <c r="K221" s="11"/>
    </row>
    <row r="222" spans="10:11" x14ac:dyDescent="0.25">
      <c r="J222" s="23"/>
      <c r="K222" s="11"/>
    </row>
    <row r="223" spans="10:11" x14ac:dyDescent="0.25">
      <c r="J223" s="23"/>
      <c r="K223" s="11"/>
    </row>
    <row r="224" spans="10:11" x14ac:dyDescent="0.25">
      <c r="J224" s="23"/>
      <c r="K224" s="11"/>
    </row>
    <row r="225" spans="10:11" x14ac:dyDescent="0.25">
      <c r="J225" s="23"/>
      <c r="K225" s="11"/>
    </row>
    <row r="226" spans="10:11" x14ac:dyDescent="0.25">
      <c r="J226" s="23"/>
      <c r="K226" s="11"/>
    </row>
    <row r="227" spans="10:11" x14ac:dyDescent="0.25">
      <c r="J227" s="23"/>
      <c r="K227" s="11"/>
    </row>
    <row r="228" spans="10:11" x14ac:dyDescent="0.25">
      <c r="J228" s="23"/>
      <c r="K228" s="11"/>
    </row>
    <row r="229" spans="10:11" x14ac:dyDescent="0.25">
      <c r="J229" s="23"/>
      <c r="K229" s="11"/>
    </row>
    <row r="230" spans="10:11" x14ac:dyDescent="0.25">
      <c r="J230" s="23"/>
      <c r="K230" s="11"/>
    </row>
    <row r="231" spans="10:11" x14ac:dyDescent="0.25">
      <c r="J231" s="23"/>
      <c r="K231" s="11"/>
    </row>
    <row r="232" spans="10:11" x14ac:dyDescent="0.25">
      <c r="J232" s="23"/>
      <c r="K232" s="11"/>
    </row>
    <row r="233" spans="10:11" x14ac:dyDescent="0.25">
      <c r="J233" s="23"/>
      <c r="K233" s="11"/>
    </row>
    <row r="234" spans="10:11" x14ac:dyDescent="0.25">
      <c r="J234" s="23"/>
      <c r="K234" s="11"/>
    </row>
    <row r="235" spans="10:11" x14ac:dyDescent="0.25">
      <c r="J235" s="23"/>
      <c r="K235" s="11"/>
    </row>
    <row r="236" spans="10:11" x14ac:dyDescent="0.25">
      <c r="J236" s="23"/>
      <c r="K236" s="11"/>
    </row>
    <row r="237" spans="10:11" x14ac:dyDescent="0.25">
      <c r="J237" s="23"/>
      <c r="K237" s="11"/>
    </row>
    <row r="238" spans="10:11" x14ac:dyDescent="0.25">
      <c r="J238" s="23"/>
      <c r="K238" s="11"/>
    </row>
    <row r="239" spans="10:11" x14ac:dyDescent="0.25">
      <c r="J239" s="23"/>
      <c r="K239" s="11"/>
    </row>
    <row r="240" spans="10:11" x14ac:dyDescent="0.25">
      <c r="J240" s="23"/>
      <c r="K240" s="11"/>
    </row>
    <row r="241" spans="10:11" x14ac:dyDescent="0.25">
      <c r="J241" s="23"/>
      <c r="K241" s="11"/>
    </row>
    <row r="242" spans="10:11" x14ac:dyDescent="0.25">
      <c r="J242" s="23"/>
      <c r="K242" s="11"/>
    </row>
    <row r="243" spans="10:11" x14ac:dyDescent="0.25">
      <c r="J243" s="23"/>
      <c r="K243" s="11"/>
    </row>
    <row r="244" spans="10:11" x14ac:dyDescent="0.25">
      <c r="J244" s="23"/>
      <c r="K244" s="11"/>
    </row>
    <row r="246" spans="10:11" x14ac:dyDescent="0.25">
      <c r="J246" s="23"/>
      <c r="K246" s="11"/>
    </row>
    <row r="247" spans="10:11" x14ac:dyDescent="0.25">
      <c r="J247" s="23"/>
      <c r="K247" s="11"/>
    </row>
    <row r="248" spans="10:11" x14ac:dyDescent="0.25">
      <c r="J248" s="23"/>
      <c r="K248" s="11"/>
    </row>
    <row r="249" spans="10:11" x14ac:dyDescent="0.25">
      <c r="J249" s="23"/>
      <c r="K249" s="11"/>
    </row>
    <row r="250" spans="10:11" x14ac:dyDescent="0.25">
      <c r="J250" s="23"/>
      <c r="K250" s="11"/>
    </row>
    <row r="251" spans="10:11" x14ac:dyDescent="0.25">
      <c r="J251" s="23"/>
      <c r="K251" s="11"/>
    </row>
    <row r="252" spans="10:11" x14ac:dyDescent="0.25">
      <c r="J252" s="23"/>
      <c r="K252" s="11"/>
    </row>
    <row r="253" spans="10:11" x14ac:dyDescent="0.25">
      <c r="J253" s="23"/>
      <c r="K253" s="11"/>
    </row>
    <row r="254" spans="10:11" x14ac:dyDescent="0.25">
      <c r="J254" s="23"/>
      <c r="K254" s="11"/>
    </row>
    <row r="255" spans="10:11" x14ac:dyDescent="0.25">
      <c r="J255" s="23"/>
      <c r="K255" s="11"/>
    </row>
    <row r="256" spans="10:11" x14ac:dyDescent="0.25">
      <c r="J256" s="23"/>
      <c r="K256" s="11"/>
    </row>
    <row r="257" spans="10:11" x14ac:dyDescent="0.25">
      <c r="J257" s="23"/>
      <c r="K257" s="11"/>
    </row>
    <row r="258" spans="10:11" x14ac:dyDescent="0.25">
      <c r="J258" s="23"/>
      <c r="K258" s="11"/>
    </row>
    <row r="259" spans="10:11" x14ac:dyDescent="0.25">
      <c r="J259" s="23"/>
      <c r="K259" s="11"/>
    </row>
    <row r="260" spans="10:11" x14ac:dyDescent="0.25">
      <c r="J260" s="23"/>
      <c r="K260" s="11"/>
    </row>
    <row r="261" spans="10:11" x14ac:dyDescent="0.25">
      <c r="J261" s="23"/>
      <c r="K261" s="11"/>
    </row>
    <row r="262" spans="10:11" x14ac:dyDescent="0.25">
      <c r="J262" s="23"/>
      <c r="K262" s="11"/>
    </row>
    <row r="263" spans="10:11" x14ac:dyDescent="0.25">
      <c r="J263" s="23"/>
      <c r="K263" s="11"/>
    </row>
    <row r="264" spans="10:11" x14ac:dyDescent="0.25">
      <c r="J264" s="23"/>
      <c r="K264" s="11"/>
    </row>
    <row r="265" spans="10:11" x14ac:dyDescent="0.25">
      <c r="J265" s="23"/>
      <c r="K265" s="11"/>
    </row>
    <row r="266" spans="10:11" x14ac:dyDescent="0.25">
      <c r="J266" s="23"/>
      <c r="K266" s="11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zoomScale="70" zoomScaleNormal="70" workbookViewId="0"/>
  </sheetViews>
  <sheetFormatPr defaultRowHeight="15" x14ac:dyDescent="0.25"/>
  <sheetData>
    <row r="1" spans="1:23" x14ac:dyDescent="0.25">
      <c r="F1" s="9"/>
      <c r="G1" s="9"/>
      <c r="H1" s="9"/>
      <c r="I1" s="9"/>
      <c r="J1" s="9"/>
      <c r="K1" s="9"/>
    </row>
    <row r="2" spans="1:23" x14ac:dyDescent="0.25">
      <c r="F2" s="9"/>
      <c r="G2" s="9"/>
      <c r="H2" s="9"/>
      <c r="I2" s="9"/>
      <c r="J2" s="19"/>
      <c r="K2" s="5"/>
      <c r="L2" s="5"/>
      <c r="M2" s="5"/>
      <c r="N2" s="5"/>
    </row>
    <row r="3" spans="1:23" x14ac:dyDescent="0.25">
      <c r="B3" t="s">
        <v>155</v>
      </c>
      <c r="F3" s="9"/>
      <c r="G3" s="9"/>
      <c r="H3" s="9"/>
      <c r="I3" s="20" t="s">
        <v>149</v>
      </c>
      <c r="J3" s="9"/>
      <c r="K3" s="9">
        <v>1200</v>
      </c>
      <c r="L3" t="s">
        <v>209</v>
      </c>
      <c r="M3" s="25">
        <f>M31</f>
        <v>2591.25</v>
      </c>
      <c r="N3" s="5" t="s">
        <v>1</v>
      </c>
      <c r="O3" t="s">
        <v>150</v>
      </c>
      <c r="S3">
        <f>K3/M3</f>
        <v>0.4630969609261939</v>
      </c>
      <c r="T3" t="s">
        <v>219</v>
      </c>
    </row>
    <row r="4" spans="1:23" x14ac:dyDescent="0.25">
      <c r="F4" s="9"/>
      <c r="G4" s="9"/>
      <c r="H4" s="9"/>
      <c r="I4" s="9"/>
      <c r="J4" s="9"/>
      <c r="K4" s="9"/>
    </row>
    <row r="5" spans="1:23" ht="18.75" x14ac:dyDescent="0.3">
      <c r="B5" s="3" t="s">
        <v>4</v>
      </c>
      <c r="D5" s="27"/>
      <c r="F5" s="3" t="s">
        <v>40</v>
      </c>
      <c r="G5" s="9"/>
      <c r="H5" s="9"/>
      <c r="I5" s="9"/>
      <c r="J5" s="8" t="s">
        <v>34</v>
      </c>
      <c r="K5" s="8"/>
      <c r="M5" s="3" t="s">
        <v>41</v>
      </c>
      <c r="O5" s="3"/>
    </row>
    <row r="6" spans="1:23" x14ac:dyDescent="0.25">
      <c r="F6" s="9" t="s">
        <v>157</v>
      </c>
      <c r="G6" s="9" t="s">
        <v>6</v>
      </c>
      <c r="H6" s="9" t="s">
        <v>141</v>
      </c>
      <c r="I6" s="9" t="s">
        <v>142</v>
      </c>
      <c r="J6" s="9"/>
      <c r="K6" s="9"/>
      <c r="M6" t="s">
        <v>158</v>
      </c>
    </row>
    <row r="7" spans="1:23" x14ac:dyDescent="0.25">
      <c r="A7" s="5"/>
      <c r="B7" s="4"/>
      <c r="C7" s="4"/>
      <c r="D7" s="4"/>
      <c r="E7" s="4"/>
      <c r="F7" s="10"/>
      <c r="G7" s="10"/>
      <c r="H7" s="10"/>
      <c r="I7" s="10"/>
      <c r="J7" s="10"/>
      <c r="K7" s="10"/>
      <c r="L7" s="4"/>
      <c r="M7" s="4"/>
      <c r="N7" s="4"/>
      <c r="O7" s="5"/>
      <c r="P7" s="5"/>
    </row>
    <row r="8" spans="1:23" x14ac:dyDescent="0.25">
      <c r="F8" s="9"/>
      <c r="G8" s="9"/>
      <c r="H8" s="9"/>
      <c r="I8" s="9"/>
      <c r="J8" s="9"/>
      <c r="K8" s="9"/>
    </row>
    <row r="9" spans="1:23" x14ac:dyDescent="0.25">
      <c r="B9" t="s">
        <v>221</v>
      </c>
      <c r="E9" t="s">
        <v>222</v>
      </c>
      <c r="F9" s="9">
        <v>3.5</v>
      </c>
      <c r="G9" s="9">
        <v>2.5</v>
      </c>
      <c r="H9" s="9">
        <v>7</v>
      </c>
      <c r="I9" s="9">
        <v>30</v>
      </c>
      <c r="J9" s="9">
        <v>1</v>
      </c>
      <c r="K9" s="21">
        <f>F9*G9*H9*I9*J9</f>
        <v>1837.5</v>
      </c>
      <c r="M9" s="9"/>
    </row>
    <row r="10" spans="1:23" x14ac:dyDescent="0.25">
      <c r="F10" t="s">
        <v>223</v>
      </c>
      <c r="H10" t="str">
        <f>C39</f>
        <v xml:space="preserve">Muur </v>
      </c>
      <c r="I10" s="9"/>
      <c r="J10" s="9"/>
      <c r="K10" s="12"/>
      <c r="M10" s="53">
        <f>L39*K$9/100</f>
        <v>57.087378640776699</v>
      </c>
    </row>
    <row r="11" spans="1:23" x14ac:dyDescent="0.25">
      <c r="H11" t="str">
        <f>C40</f>
        <v>Muur+5cm schuim</v>
      </c>
      <c r="I11" s="9"/>
      <c r="J11" s="9"/>
      <c r="K11" s="12"/>
      <c r="M11" s="53">
        <f>L40*K$9/100</f>
        <v>10.703883495145631</v>
      </c>
    </row>
    <row r="12" spans="1:23" x14ac:dyDescent="0.25">
      <c r="H12" t="str">
        <f>C41</f>
        <v>Spouwmuur</v>
      </c>
      <c r="I12" s="9"/>
      <c r="J12" s="9"/>
      <c r="K12" s="12"/>
      <c r="M12" s="53">
        <f>L41*K$9/100</f>
        <v>286.86407766990288</v>
      </c>
      <c r="W12" t="s">
        <v>213</v>
      </c>
    </row>
    <row r="13" spans="1:23" x14ac:dyDescent="0.25">
      <c r="H13" t="str">
        <f>C42</f>
        <v>Spouwmuur+5cm schuim</v>
      </c>
      <c r="I13" s="9"/>
      <c r="J13" s="9"/>
      <c r="K13" s="12"/>
      <c r="M13" s="53">
        <f>L42*K$9/100</f>
        <v>0.71359223300970887</v>
      </c>
    </row>
    <row r="14" spans="1:23" x14ac:dyDescent="0.25">
      <c r="H14" t="str">
        <f>C43</f>
        <v>Hout+5cm schuim</v>
      </c>
      <c r="I14" s="9"/>
      <c r="J14" s="9"/>
      <c r="K14" s="12"/>
      <c r="M14" s="53">
        <f>L43*K$9/100</f>
        <v>0.89199029126213591</v>
      </c>
    </row>
    <row r="15" spans="1:23" x14ac:dyDescent="0.25">
      <c r="H15" t="str">
        <f>C44</f>
        <v>Raam 1 pane</v>
      </c>
      <c r="I15" s="9"/>
      <c r="J15" s="9"/>
      <c r="K15" s="12"/>
      <c r="M15" s="53">
        <f>L44*K$9/100</f>
        <v>10.347087378640776</v>
      </c>
    </row>
    <row r="16" spans="1:23" x14ac:dyDescent="0.25">
      <c r="H16" t="str">
        <f>C45</f>
        <v>Raam 2 pane</v>
      </c>
      <c r="I16" s="9"/>
      <c r="J16" s="9"/>
      <c r="K16" s="12"/>
      <c r="M16" s="53">
        <f>L45*K$9/100</f>
        <v>566.41383495145624</v>
      </c>
      <c r="W16" t="s">
        <v>224</v>
      </c>
    </row>
    <row r="17" spans="2:33" x14ac:dyDescent="0.25">
      <c r="H17" t="str">
        <f>C46</f>
        <v>Raam 3 pane</v>
      </c>
      <c r="I17" s="9"/>
      <c r="J17" s="9"/>
      <c r="K17" s="12"/>
      <c r="M17" s="53">
        <f>L46*K$9/100</f>
        <v>5.7087378640776709</v>
      </c>
    </row>
    <row r="18" spans="2:33" x14ac:dyDescent="0.25">
      <c r="H18" t="str">
        <f>C47</f>
        <v>Plat dak+5cm schuim</v>
      </c>
      <c r="I18" s="9"/>
      <c r="J18" s="9"/>
      <c r="K18" s="12"/>
      <c r="M18" s="53">
        <f>L47*K$9/100</f>
        <v>14.628640776699033</v>
      </c>
    </row>
    <row r="19" spans="2:33" x14ac:dyDescent="0.25">
      <c r="H19" t="str">
        <f>C48</f>
        <v>Schuin dak+5cm schuim</v>
      </c>
      <c r="I19" s="9"/>
      <c r="J19" s="9"/>
      <c r="K19" s="12"/>
      <c r="M19" s="53">
        <f>L48*K$9/100</f>
        <v>17.126213592233011</v>
      </c>
    </row>
    <row r="20" spans="2:33" x14ac:dyDescent="0.25">
      <c r="H20" t="str">
        <f>C49</f>
        <v xml:space="preserve">Plat dak </v>
      </c>
      <c r="I20" s="9"/>
      <c r="J20" s="9"/>
      <c r="K20" s="12"/>
      <c r="M20" s="53">
        <f>L49*K$9/100</f>
        <v>42.815533980582522</v>
      </c>
    </row>
    <row r="21" spans="2:33" x14ac:dyDescent="0.25">
      <c r="H21" t="str">
        <f>C50</f>
        <v xml:space="preserve">Hout </v>
      </c>
      <c r="I21" s="9"/>
      <c r="J21" s="9"/>
      <c r="K21" s="12"/>
      <c r="M21" s="53">
        <f>L50*K$9/100</f>
        <v>85.631067961165044</v>
      </c>
      <c r="W21" t="s">
        <v>216</v>
      </c>
    </row>
    <row r="22" spans="2:33" x14ac:dyDescent="0.25">
      <c r="H22" t="str">
        <f>C51</f>
        <v>Vloer + 5cm schuim</v>
      </c>
      <c r="I22" s="9"/>
      <c r="J22" s="9"/>
      <c r="K22" s="12"/>
      <c r="M22" s="53">
        <f>L51*K$9/100</f>
        <v>14.271844660194175</v>
      </c>
    </row>
    <row r="23" spans="2:33" x14ac:dyDescent="0.25">
      <c r="H23" t="str">
        <f>C52</f>
        <v>betonvloer op zand</v>
      </c>
      <c r="I23" s="9"/>
      <c r="J23" s="9"/>
      <c r="K23" s="12"/>
      <c r="M23" s="53">
        <f>L52*K$9/100</f>
        <v>356.79611650485435</v>
      </c>
      <c r="W23" t="s">
        <v>214</v>
      </c>
    </row>
    <row r="24" spans="2:33" x14ac:dyDescent="0.25">
      <c r="F24" t="s">
        <v>206</v>
      </c>
      <c r="G24" s="9"/>
      <c r="H24" s="9"/>
      <c r="I24" s="9"/>
      <c r="J24" s="9"/>
      <c r="K24" s="12"/>
      <c r="M24" s="53">
        <f>L53*K$9/100</f>
        <v>367.5</v>
      </c>
      <c r="W24" t="s">
        <v>215</v>
      </c>
    </row>
    <row r="25" spans="2:33" x14ac:dyDescent="0.25">
      <c r="E25" t="s">
        <v>159</v>
      </c>
      <c r="F25" s="9">
        <v>3.5</v>
      </c>
      <c r="G25" s="9">
        <v>0.25</v>
      </c>
      <c r="H25" s="9">
        <v>7</v>
      </c>
      <c r="I25" s="9">
        <v>45</v>
      </c>
      <c r="J25" s="9">
        <v>1</v>
      </c>
      <c r="K25" s="12"/>
      <c r="M25" s="21">
        <f t="shared" ref="M25:M27" si="0">F25*G25*H25*I25*J25</f>
        <v>275.625</v>
      </c>
    </row>
    <row r="26" spans="2:33" x14ac:dyDescent="0.25">
      <c r="E26" t="s">
        <v>160</v>
      </c>
      <c r="F26" s="9">
        <v>3.5</v>
      </c>
      <c r="G26" s="9">
        <v>0.25</v>
      </c>
      <c r="H26" s="9">
        <v>7</v>
      </c>
      <c r="I26" s="9">
        <v>45</v>
      </c>
      <c r="J26" s="9">
        <v>1</v>
      </c>
      <c r="K26" s="12"/>
      <c r="M26" s="21">
        <f t="shared" si="0"/>
        <v>275.625</v>
      </c>
    </row>
    <row r="27" spans="2:33" x14ac:dyDescent="0.25">
      <c r="B27" t="s">
        <v>162</v>
      </c>
      <c r="E27" t="s">
        <v>161</v>
      </c>
      <c r="F27" s="9">
        <v>1.5</v>
      </c>
      <c r="G27" s="9">
        <v>0.5</v>
      </c>
      <c r="H27" s="9">
        <v>6</v>
      </c>
      <c r="I27" s="9">
        <v>45</v>
      </c>
      <c r="J27" s="9">
        <v>1</v>
      </c>
      <c r="K27" s="52">
        <f>F27*G27*H27*I27*J27</f>
        <v>202.5</v>
      </c>
      <c r="M27" s="21">
        <f>K27</f>
        <v>202.5</v>
      </c>
    </row>
    <row r="28" spans="2:33" x14ac:dyDescent="0.25">
      <c r="F28" s="9"/>
      <c r="G28" s="9"/>
      <c r="H28" s="9"/>
      <c r="I28" s="9"/>
      <c r="J28" s="9"/>
      <c r="K28" s="12"/>
      <c r="M28" s="21"/>
    </row>
    <row r="29" spans="2:33" x14ac:dyDescent="0.25">
      <c r="M29" s="24"/>
    </row>
    <row r="31" spans="2:33" x14ac:dyDescent="0.25">
      <c r="M31" s="21">
        <f>SUM(M10:M28)</f>
        <v>2591.25</v>
      </c>
      <c r="AG31" s="34"/>
    </row>
    <row r="32" spans="2:33" x14ac:dyDescent="0.25">
      <c r="M32" s="21"/>
      <c r="Q32" s="34"/>
    </row>
    <row r="33" spans="2:25" x14ac:dyDescent="0.25">
      <c r="B33" t="s">
        <v>225</v>
      </c>
      <c r="Q33" s="34"/>
    </row>
    <row r="34" spans="2:25" x14ac:dyDescent="0.25">
      <c r="B34" t="s">
        <v>196</v>
      </c>
      <c r="L34" s="1" t="s">
        <v>207</v>
      </c>
      <c r="M34" s="21"/>
      <c r="Q34" s="34"/>
    </row>
    <row r="35" spans="2:25" x14ac:dyDescent="0.25">
      <c r="L35" s="1" t="s">
        <v>208</v>
      </c>
      <c r="M35" s="21"/>
    </row>
    <row r="36" spans="2:25" x14ac:dyDescent="0.25">
      <c r="F36" t="s">
        <v>198</v>
      </c>
      <c r="H36" t="s">
        <v>201</v>
      </c>
      <c r="J36" t="s">
        <v>202</v>
      </c>
      <c r="L36" t="s">
        <v>184</v>
      </c>
      <c r="Q36" s="34"/>
      <c r="R36" s="34"/>
      <c r="S36" s="34"/>
      <c r="T36" s="34"/>
      <c r="U36" s="34"/>
    </row>
    <row r="37" spans="2:25" x14ac:dyDescent="0.25">
      <c r="B37" s="9" t="s">
        <v>212</v>
      </c>
      <c r="C37" t="s">
        <v>197</v>
      </c>
      <c r="F37" t="s">
        <v>199</v>
      </c>
      <c r="H37" t="s">
        <v>200</v>
      </c>
      <c r="J37" t="s">
        <v>5</v>
      </c>
      <c r="L37" t="s">
        <v>183</v>
      </c>
      <c r="M37" t="s">
        <v>158</v>
      </c>
      <c r="Q37" s="34"/>
      <c r="R37" s="34"/>
      <c r="S37" s="34"/>
      <c r="T37" s="34"/>
      <c r="U37" s="36"/>
    </row>
    <row r="38" spans="2:25" x14ac:dyDescent="0.25">
      <c r="B38" s="9"/>
      <c r="M38" s="4"/>
      <c r="N38" s="4"/>
      <c r="O38" s="1"/>
    </row>
    <row r="39" spans="2:25" x14ac:dyDescent="0.25">
      <c r="B39" s="9">
        <v>1</v>
      </c>
      <c r="C39" t="s">
        <v>185</v>
      </c>
      <c r="F39">
        <v>4</v>
      </c>
      <c r="H39">
        <v>2</v>
      </c>
      <c r="J39" s="11">
        <f>H39*F39</f>
        <v>8</v>
      </c>
      <c r="L39" s="30">
        <f>J39/K$52*100</f>
        <v>3.1067961165048543</v>
      </c>
      <c r="M39" s="21">
        <f>L39/100*K$9</f>
        <v>57.087378640776699</v>
      </c>
      <c r="Q39" s="34"/>
      <c r="S39" s="35"/>
      <c r="U39" s="35"/>
      <c r="Y39" s="26"/>
    </row>
    <row r="40" spans="2:25" x14ac:dyDescent="0.25">
      <c r="B40" s="9">
        <f>B39+1</f>
        <v>2</v>
      </c>
      <c r="C40" t="s">
        <v>186</v>
      </c>
      <c r="F40">
        <v>30</v>
      </c>
      <c r="H40">
        <v>0.05</v>
      </c>
      <c r="J40" s="11">
        <f t="shared" ref="J40:J51" si="1">H40*F40</f>
        <v>1.5</v>
      </c>
      <c r="L40" s="30">
        <f t="shared" ref="L40:L52" si="2">J40/K$52*100</f>
        <v>0.58252427184466016</v>
      </c>
      <c r="M40" s="21">
        <f t="shared" ref="M40:M52" si="3">L40/100*K$9</f>
        <v>10.703883495145631</v>
      </c>
      <c r="Q40" s="34"/>
      <c r="S40" s="35"/>
      <c r="U40" s="35"/>
      <c r="W40" s="9"/>
      <c r="Y40" s="26"/>
    </row>
    <row r="41" spans="2:25" x14ac:dyDescent="0.25">
      <c r="B41" s="9">
        <f t="shared" ref="B41:B52" si="4">B40+1</f>
        <v>3</v>
      </c>
      <c r="C41" t="s">
        <v>187</v>
      </c>
      <c r="F41">
        <v>67</v>
      </c>
      <c r="H41">
        <v>0.6</v>
      </c>
      <c r="J41" s="11">
        <f t="shared" si="1"/>
        <v>40.199999999999996</v>
      </c>
      <c r="L41" s="30">
        <f t="shared" si="2"/>
        <v>15.611650485436893</v>
      </c>
      <c r="M41" s="21">
        <f t="shared" si="3"/>
        <v>286.86407766990288</v>
      </c>
      <c r="Q41" s="34"/>
      <c r="S41" s="35"/>
      <c r="U41" s="35"/>
      <c r="W41" s="9"/>
      <c r="Y41" s="26"/>
    </row>
    <row r="42" spans="2:25" x14ac:dyDescent="0.25">
      <c r="B42" s="9">
        <f t="shared" si="4"/>
        <v>4</v>
      </c>
      <c r="C42" t="s">
        <v>188</v>
      </c>
      <c r="F42">
        <v>5</v>
      </c>
      <c r="H42">
        <v>0.02</v>
      </c>
      <c r="J42" s="11">
        <f t="shared" si="1"/>
        <v>0.1</v>
      </c>
      <c r="L42" s="30">
        <f t="shared" si="2"/>
        <v>3.8834951456310683E-2</v>
      </c>
      <c r="M42" s="21">
        <f t="shared" si="3"/>
        <v>0.71359223300970875</v>
      </c>
      <c r="Q42" s="34"/>
      <c r="S42" s="35"/>
      <c r="U42" s="35"/>
      <c r="W42" s="9"/>
      <c r="Y42" s="26"/>
    </row>
    <row r="43" spans="2:25" x14ac:dyDescent="0.25">
      <c r="B43" s="9">
        <f t="shared" si="4"/>
        <v>5</v>
      </c>
      <c r="C43" t="s">
        <v>189</v>
      </c>
      <c r="F43">
        <v>2.5</v>
      </c>
      <c r="H43">
        <v>0.05</v>
      </c>
      <c r="J43" s="11">
        <f t="shared" si="1"/>
        <v>0.125</v>
      </c>
      <c r="L43" s="30">
        <f t="shared" si="2"/>
        <v>4.8543689320388349E-2</v>
      </c>
      <c r="M43" s="21">
        <f t="shared" si="3"/>
        <v>0.89199029126213591</v>
      </c>
      <c r="Q43" s="34"/>
      <c r="S43" s="35"/>
      <c r="U43" s="35"/>
      <c r="W43" s="9"/>
      <c r="Y43" s="26"/>
    </row>
    <row r="44" spans="2:25" x14ac:dyDescent="0.25">
      <c r="B44" s="9">
        <f t="shared" si="4"/>
        <v>6</v>
      </c>
      <c r="C44" t="s">
        <v>192</v>
      </c>
      <c r="F44">
        <v>0.25</v>
      </c>
      <c r="H44">
        <v>5.8</v>
      </c>
      <c r="J44" s="11">
        <f t="shared" si="1"/>
        <v>1.45</v>
      </c>
      <c r="L44" s="30">
        <f t="shared" si="2"/>
        <v>0.56310679611650483</v>
      </c>
      <c r="M44" s="21">
        <f t="shared" si="3"/>
        <v>10.347087378640778</v>
      </c>
      <c r="Q44" s="34"/>
      <c r="S44" s="35"/>
      <c r="U44" s="35"/>
      <c r="W44" s="9"/>
      <c r="Y44" s="26"/>
    </row>
    <row r="45" spans="2:25" x14ac:dyDescent="0.25">
      <c r="B45" s="9">
        <f t="shared" si="4"/>
        <v>7</v>
      </c>
      <c r="C45" t="s">
        <v>190</v>
      </c>
      <c r="F45">
        <v>31.75</v>
      </c>
      <c r="H45">
        <v>2.5</v>
      </c>
      <c r="J45" s="11">
        <f t="shared" si="1"/>
        <v>79.375</v>
      </c>
      <c r="L45" s="30">
        <f t="shared" si="2"/>
        <v>30.825242718446599</v>
      </c>
      <c r="M45" s="21">
        <f t="shared" si="3"/>
        <v>566.41383495145624</v>
      </c>
      <c r="Q45" s="34"/>
      <c r="S45" s="35"/>
      <c r="U45" s="35"/>
      <c r="W45" s="9"/>
      <c r="Y45" s="26"/>
    </row>
    <row r="46" spans="2:25" x14ac:dyDescent="0.25">
      <c r="B46" s="9">
        <f t="shared" si="4"/>
        <v>8</v>
      </c>
      <c r="C46" t="s">
        <v>191</v>
      </c>
      <c r="F46">
        <v>1</v>
      </c>
      <c r="H46">
        <v>0.8</v>
      </c>
      <c r="J46" s="11">
        <f t="shared" si="1"/>
        <v>0.8</v>
      </c>
      <c r="L46" s="30">
        <f t="shared" si="2"/>
        <v>0.31067961165048547</v>
      </c>
      <c r="M46" s="21">
        <f t="shared" si="3"/>
        <v>5.70873786407767</v>
      </c>
      <c r="Q46" s="34"/>
      <c r="S46" s="35"/>
      <c r="U46" s="35"/>
      <c r="W46" s="9"/>
      <c r="Y46" s="26"/>
    </row>
    <row r="47" spans="2:25" x14ac:dyDescent="0.25">
      <c r="B47" s="9">
        <f t="shared" si="4"/>
        <v>9</v>
      </c>
      <c r="C47" t="s">
        <v>193</v>
      </c>
      <c r="F47">
        <v>41</v>
      </c>
      <c r="H47">
        <v>0.05</v>
      </c>
      <c r="J47" s="11">
        <f t="shared" si="1"/>
        <v>2.0500000000000003</v>
      </c>
      <c r="L47" s="30">
        <f t="shared" si="2"/>
        <v>0.79611650485436913</v>
      </c>
      <c r="M47" s="21">
        <f t="shared" si="3"/>
        <v>14.628640776699031</v>
      </c>
      <c r="Q47" s="34"/>
      <c r="S47" s="35"/>
      <c r="U47" s="35"/>
      <c r="W47" s="9"/>
      <c r="Y47" s="26"/>
    </row>
    <row r="48" spans="2:25" x14ac:dyDescent="0.25">
      <c r="B48" s="9">
        <f t="shared" si="4"/>
        <v>10</v>
      </c>
      <c r="C48" t="s">
        <v>194</v>
      </c>
      <c r="F48">
        <v>48</v>
      </c>
      <c r="H48">
        <v>0.05</v>
      </c>
      <c r="J48" s="11">
        <f t="shared" si="1"/>
        <v>2.4000000000000004</v>
      </c>
      <c r="L48" s="30">
        <f t="shared" si="2"/>
        <v>0.93203883495145634</v>
      </c>
      <c r="M48" s="21">
        <f t="shared" si="3"/>
        <v>17.126213592233011</v>
      </c>
      <c r="Q48" s="34"/>
      <c r="S48" s="35"/>
      <c r="U48" s="35"/>
      <c r="W48" s="9"/>
      <c r="Y48" s="26"/>
    </row>
    <row r="49" spans="1:25" x14ac:dyDescent="0.25">
      <c r="B49" s="9">
        <f t="shared" si="4"/>
        <v>11</v>
      </c>
      <c r="C49" t="s">
        <v>195</v>
      </c>
      <c r="F49">
        <v>2</v>
      </c>
      <c r="H49">
        <v>3</v>
      </c>
      <c r="J49" s="11">
        <f t="shared" si="1"/>
        <v>6</v>
      </c>
      <c r="L49" s="30">
        <f t="shared" si="2"/>
        <v>2.3300970873786406</v>
      </c>
      <c r="M49" s="21">
        <f t="shared" si="3"/>
        <v>42.815533980582522</v>
      </c>
      <c r="Q49" s="34"/>
      <c r="S49" s="35"/>
      <c r="U49" s="35"/>
      <c r="W49" s="9"/>
      <c r="Y49" s="26"/>
    </row>
    <row r="50" spans="1:25" x14ac:dyDescent="0.25">
      <c r="B50" s="9">
        <f t="shared" si="4"/>
        <v>12</v>
      </c>
      <c r="C50" t="s">
        <v>203</v>
      </c>
      <c r="F50">
        <v>4</v>
      </c>
      <c r="H50">
        <v>3</v>
      </c>
      <c r="J50" s="11">
        <f t="shared" si="1"/>
        <v>12</v>
      </c>
      <c r="L50" s="30">
        <f t="shared" si="2"/>
        <v>4.6601941747572813</v>
      </c>
      <c r="M50" s="21">
        <f t="shared" si="3"/>
        <v>85.631067961165044</v>
      </c>
      <c r="Q50" s="34"/>
      <c r="S50" s="35"/>
      <c r="U50" s="35"/>
      <c r="Y50" s="26"/>
    </row>
    <row r="51" spans="1:25" x14ac:dyDescent="0.25">
      <c r="B51" s="9">
        <f t="shared" si="4"/>
        <v>13</v>
      </c>
      <c r="C51" t="s">
        <v>204</v>
      </c>
      <c r="F51">
        <v>40</v>
      </c>
      <c r="H51">
        <v>0.05</v>
      </c>
      <c r="J51" s="11">
        <f t="shared" si="1"/>
        <v>2</v>
      </c>
      <c r="L51" s="30">
        <f t="shared" si="2"/>
        <v>0.77669902912621358</v>
      </c>
      <c r="M51" s="21">
        <f t="shared" si="3"/>
        <v>14.271844660194175</v>
      </c>
      <c r="Q51" s="34"/>
      <c r="S51" s="35"/>
      <c r="U51" s="35"/>
      <c r="Y51" s="26"/>
    </row>
    <row r="52" spans="1:25" x14ac:dyDescent="0.25">
      <c r="B52" s="9">
        <f t="shared" si="4"/>
        <v>14</v>
      </c>
      <c r="C52" t="s">
        <v>205</v>
      </c>
      <c r="F52">
        <v>50</v>
      </c>
      <c r="H52">
        <v>1</v>
      </c>
      <c r="J52" s="11">
        <f t="shared" ref="J52" si="5">H52*F52</f>
        <v>50</v>
      </c>
      <c r="K52" s="11">
        <f>SUM(J39:J52)/0.8</f>
        <v>257.5</v>
      </c>
      <c r="L52" s="30">
        <f t="shared" si="2"/>
        <v>19.417475728155338</v>
      </c>
      <c r="M52" s="21">
        <f t="shared" si="3"/>
        <v>356.79611650485435</v>
      </c>
      <c r="N52" s="24">
        <f>SUM(L39:L52)</f>
        <v>80</v>
      </c>
      <c r="O52" s="42" t="s">
        <v>182</v>
      </c>
      <c r="Q52" s="34"/>
      <c r="S52" s="35"/>
      <c r="T52" s="34"/>
      <c r="U52" s="35"/>
    </row>
    <row r="53" spans="1:25" x14ac:dyDescent="0.25">
      <c r="C53" t="s">
        <v>206</v>
      </c>
      <c r="L53" s="1">
        <v>20</v>
      </c>
      <c r="M53" s="21">
        <f>L53/100*K$9</f>
        <v>367.5</v>
      </c>
      <c r="N53" s="33">
        <f>L53</f>
        <v>20</v>
      </c>
      <c r="O53" s="42" t="s">
        <v>182</v>
      </c>
    </row>
    <row r="55" spans="1:25" x14ac:dyDescent="0.25">
      <c r="I55" t="s">
        <v>154</v>
      </c>
      <c r="J55">
        <f>SUM(J39:J52)</f>
        <v>206.00000000000003</v>
      </c>
      <c r="L55">
        <f>SUM(L39:L53)</f>
        <v>100</v>
      </c>
      <c r="M55" s="21">
        <f>L55/100*K$9</f>
        <v>1837.5</v>
      </c>
    </row>
    <row r="60" spans="1:2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25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25" x14ac:dyDescent="0.25">
      <c r="A62" s="5"/>
      <c r="B62" s="5"/>
      <c r="C62" s="5"/>
      <c r="D62" s="5"/>
      <c r="E62" s="5"/>
      <c r="F62" s="5"/>
      <c r="G62" s="19"/>
      <c r="H62" s="19"/>
      <c r="I62" s="19"/>
      <c r="J62" s="5"/>
      <c r="K62" s="5"/>
      <c r="L62" s="5"/>
      <c r="M62" s="5"/>
      <c r="N62" s="5"/>
      <c r="O62" s="5"/>
    </row>
    <row r="63" spans="1:25" x14ac:dyDescent="0.25">
      <c r="A63" s="5"/>
      <c r="B63" s="5"/>
      <c r="C63" s="5"/>
      <c r="D63" s="5"/>
      <c r="E63" s="25"/>
      <c r="F63" s="5"/>
      <c r="G63" s="48"/>
      <c r="H63" s="5"/>
      <c r="I63" s="31"/>
      <c r="J63" s="5"/>
      <c r="K63" s="5"/>
      <c r="L63" s="5"/>
      <c r="M63" s="5"/>
      <c r="N63" s="5"/>
      <c r="O63" s="5"/>
    </row>
    <row r="64" spans="1:25" x14ac:dyDescent="0.25">
      <c r="A64" s="5"/>
      <c r="B64" s="5"/>
      <c r="C64" s="5"/>
      <c r="D64" s="5"/>
      <c r="E64" s="31"/>
      <c r="F64" s="5"/>
      <c r="G64" s="5"/>
      <c r="H64" s="25"/>
      <c r="I64" s="19"/>
      <c r="J64" s="5"/>
      <c r="K64" s="5"/>
      <c r="L64" s="5"/>
      <c r="M64" s="5"/>
      <c r="N64" s="5"/>
      <c r="O64" s="5"/>
    </row>
    <row r="65" spans="1:15" x14ac:dyDescent="0.25">
      <c r="A65" s="5"/>
      <c r="B65" s="5"/>
      <c r="C65" s="5"/>
      <c r="D65" s="5"/>
      <c r="E65" s="25"/>
      <c r="F65" s="5"/>
      <c r="G65" s="48"/>
      <c r="H65" s="5"/>
      <c r="I65" s="31"/>
      <c r="J65" s="5"/>
      <c r="K65" s="5"/>
      <c r="L65" s="5"/>
      <c r="M65" s="48"/>
      <c r="N65" s="5"/>
      <c r="O65" s="5"/>
    </row>
    <row r="66" spans="1:15" x14ac:dyDescent="0.25">
      <c r="A66" s="5"/>
      <c r="B66" s="5"/>
      <c r="C66" s="5"/>
      <c r="D66" s="5"/>
      <c r="E66" s="25"/>
      <c r="F66" s="5"/>
      <c r="G66" s="5"/>
      <c r="H66" s="25"/>
      <c r="I66" s="19"/>
      <c r="J66" s="5"/>
      <c r="K66" s="5"/>
      <c r="L66" s="5"/>
      <c r="M66" s="5"/>
      <c r="N66" s="5"/>
      <c r="O66" s="5"/>
    </row>
    <row r="67" spans="1:15" x14ac:dyDescent="0.25">
      <c r="A67" s="5"/>
      <c r="B67" s="5"/>
      <c r="C67" s="5"/>
      <c r="D67" s="5"/>
      <c r="E67" s="25"/>
      <c r="F67" s="5"/>
      <c r="G67" s="5"/>
      <c r="H67" s="5"/>
      <c r="I67" s="19"/>
      <c r="J67" s="5"/>
      <c r="K67" s="5"/>
      <c r="L67" s="5"/>
      <c r="M67" s="5"/>
      <c r="N67" s="5"/>
      <c r="O67" s="5"/>
    </row>
    <row r="68" spans="1:15" x14ac:dyDescent="0.25">
      <c r="A68" s="5"/>
      <c r="B68" s="5"/>
      <c r="C68" s="5"/>
      <c r="D68" s="5"/>
      <c r="E68" s="25"/>
      <c r="F68" s="5"/>
      <c r="G68" s="5"/>
      <c r="H68" s="5"/>
      <c r="I68" s="19"/>
      <c r="J68" s="5"/>
      <c r="K68" s="5"/>
      <c r="L68" s="5"/>
      <c r="M68" s="5"/>
      <c r="N68" s="5"/>
      <c r="O68" s="5"/>
    </row>
    <row r="69" spans="1:15" x14ac:dyDescent="0.25">
      <c r="A69" s="5"/>
      <c r="B69" s="5"/>
      <c r="C69" s="5"/>
      <c r="D69" s="5"/>
      <c r="E69" s="25"/>
      <c r="F69" s="5"/>
      <c r="G69" s="5"/>
      <c r="H69" s="5"/>
      <c r="I69" s="19"/>
      <c r="J69" s="5"/>
      <c r="K69" s="5"/>
      <c r="L69" s="5"/>
      <c r="M69" s="5"/>
      <c r="N69" s="5"/>
      <c r="O69" s="5"/>
    </row>
    <row r="70" spans="1:15" x14ac:dyDescent="0.25">
      <c r="A70" s="5"/>
      <c r="B70" s="5"/>
      <c r="C70" s="5"/>
      <c r="D70" s="5"/>
      <c r="E70" s="25"/>
      <c r="F70" s="5"/>
      <c r="G70" s="5"/>
      <c r="H70" s="5"/>
      <c r="I70" s="19"/>
      <c r="J70" s="5"/>
      <c r="K70" s="5"/>
      <c r="L70" s="5"/>
      <c r="M70" s="5"/>
      <c r="N70" s="5"/>
      <c r="O70" s="5"/>
    </row>
    <row r="71" spans="1:15" x14ac:dyDescent="0.25">
      <c r="A71" s="5"/>
      <c r="B71" s="5"/>
      <c r="C71" s="5"/>
      <c r="D71" s="5"/>
      <c r="E71" s="25"/>
      <c r="F71" s="5"/>
      <c r="G71" s="5"/>
      <c r="H71" s="5"/>
      <c r="I71" s="19"/>
      <c r="J71" s="5"/>
      <c r="K71" s="5"/>
      <c r="L71" s="5"/>
      <c r="M71" s="5"/>
      <c r="N71" s="5"/>
      <c r="O71" s="5"/>
    </row>
    <row r="72" spans="1:15" x14ac:dyDescent="0.25">
      <c r="A72" s="5"/>
      <c r="B72" s="5"/>
      <c r="C72" s="5"/>
      <c r="D72" s="5"/>
      <c r="E72" s="25"/>
      <c r="F72" s="5"/>
      <c r="G72" s="5"/>
      <c r="H72" s="5"/>
      <c r="I72" s="19"/>
      <c r="J72" s="5"/>
      <c r="K72" s="5"/>
      <c r="L72" s="5"/>
      <c r="M72" s="5"/>
      <c r="N72" s="5"/>
      <c r="O72" s="5"/>
    </row>
    <row r="73" spans="1:15" x14ac:dyDescent="0.25">
      <c r="A73" s="5"/>
      <c r="B73" s="5"/>
      <c r="C73" s="5"/>
      <c r="D73" s="5"/>
      <c r="E73" s="25"/>
      <c r="F73" s="5"/>
      <c r="G73" s="5"/>
      <c r="H73" s="5"/>
      <c r="I73" s="19"/>
      <c r="J73" s="5"/>
      <c r="K73" s="5"/>
      <c r="L73" s="5"/>
      <c r="M73" s="5"/>
      <c r="N73" s="5"/>
      <c r="O73" s="5"/>
    </row>
    <row r="74" spans="1:15" x14ac:dyDescent="0.25">
      <c r="A74" s="5"/>
      <c r="B74" s="5"/>
      <c r="C74" s="5"/>
      <c r="D74" s="5"/>
      <c r="E74" s="25"/>
      <c r="F74" s="5"/>
      <c r="G74" s="5"/>
      <c r="H74" s="5"/>
      <c r="I74" s="19"/>
      <c r="J74" s="5"/>
      <c r="K74" s="5"/>
      <c r="L74" s="5"/>
      <c r="M74" s="5"/>
      <c r="N74" s="5"/>
      <c r="O74" s="5"/>
    </row>
    <row r="75" spans="1:15" x14ac:dyDescent="0.25">
      <c r="A75" s="5"/>
      <c r="B75" s="5"/>
      <c r="C75" s="5"/>
      <c r="D75" s="5"/>
      <c r="E75" s="25"/>
      <c r="F75" s="5"/>
      <c r="G75" s="5"/>
      <c r="H75" s="5"/>
      <c r="I75" s="19"/>
      <c r="J75" s="5"/>
      <c r="K75" s="5"/>
      <c r="L75" s="5"/>
      <c r="M75" s="5"/>
      <c r="N75" s="5"/>
      <c r="O75" s="5"/>
    </row>
    <row r="76" spans="1:15" x14ac:dyDescent="0.25">
      <c r="A76" s="5"/>
      <c r="B76" s="5"/>
      <c r="C76" s="5"/>
      <c r="D76" s="5"/>
      <c r="E76" s="25"/>
      <c r="F76" s="5"/>
      <c r="G76" s="5"/>
      <c r="H76" s="5"/>
      <c r="I76" s="19"/>
      <c r="J76" s="5"/>
      <c r="K76" s="5"/>
      <c r="L76" s="5"/>
      <c r="M76" s="5"/>
      <c r="N76" s="5"/>
      <c r="O76" s="5"/>
    </row>
    <row r="77" spans="1:15" x14ac:dyDescent="0.25">
      <c r="A77" s="5"/>
      <c r="B77" s="5"/>
      <c r="C77" s="5"/>
      <c r="D77" s="5"/>
      <c r="E77" s="25"/>
      <c r="F77" s="5"/>
      <c r="G77" s="5"/>
      <c r="H77" s="5"/>
      <c r="I77" s="19"/>
      <c r="J77" s="5"/>
      <c r="K77" s="5"/>
      <c r="L77" s="5"/>
      <c r="M77" s="5"/>
      <c r="N77" s="5"/>
      <c r="O77" s="5"/>
    </row>
    <row r="78" spans="1:15" x14ac:dyDescent="0.25">
      <c r="A78" s="5"/>
      <c r="B78" s="5"/>
      <c r="C78" s="5"/>
      <c r="D78" s="5"/>
      <c r="E78" s="25"/>
      <c r="F78" s="5"/>
      <c r="G78" s="5"/>
      <c r="H78" s="5"/>
      <c r="I78" s="19"/>
      <c r="J78" s="5"/>
      <c r="K78" s="5"/>
      <c r="L78" s="5"/>
      <c r="M78" s="5"/>
      <c r="N78" s="5"/>
      <c r="O78" s="5"/>
    </row>
    <row r="79" spans="1:15" x14ac:dyDescent="0.25">
      <c r="A79" s="5"/>
      <c r="B79" s="5"/>
      <c r="C79" s="5"/>
      <c r="D79" s="5"/>
      <c r="E79" s="25"/>
      <c r="F79" s="5"/>
      <c r="G79" s="5"/>
      <c r="H79" s="5"/>
      <c r="I79" s="19"/>
      <c r="J79" s="5"/>
      <c r="K79" s="5"/>
      <c r="L79" s="5"/>
      <c r="M79" s="5"/>
      <c r="N79" s="5"/>
      <c r="O79" s="5"/>
    </row>
    <row r="80" spans="1:15" x14ac:dyDescent="0.25">
      <c r="A80" s="5"/>
      <c r="B80" s="5"/>
      <c r="C80" s="5"/>
      <c r="D80" s="5"/>
      <c r="E80" s="25"/>
      <c r="F80" s="5"/>
      <c r="G80" s="5"/>
      <c r="H80" s="5"/>
      <c r="I80" s="31"/>
      <c r="J80" s="5"/>
      <c r="K80" s="5"/>
      <c r="L80" s="5"/>
      <c r="M80" s="48"/>
      <c r="N80" s="5"/>
      <c r="O80" s="5"/>
    </row>
    <row r="81" spans="1:15" x14ac:dyDescent="0.25">
      <c r="A81" s="5"/>
      <c r="B81" s="5"/>
      <c r="C81" s="5"/>
      <c r="D81" s="5"/>
      <c r="E81" s="25"/>
      <c r="F81" s="5"/>
      <c r="G81" s="5"/>
      <c r="H81" s="5"/>
      <c r="I81" s="19"/>
      <c r="J81" s="5"/>
      <c r="K81" s="5"/>
      <c r="L81" s="5"/>
      <c r="M81" s="5"/>
      <c r="N81" s="5"/>
      <c r="O81" s="5"/>
    </row>
    <row r="82" spans="1:15" x14ac:dyDescent="0.25">
      <c r="A82" s="5"/>
      <c r="B82" s="5"/>
      <c r="C82" s="5"/>
      <c r="D82" s="5"/>
      <c r="E82" s="25"/>
      <c r="F82" s="5"/>
      <c r="G82" s="5"/>
      <c r="H82" s="5"/>
      <c r="I82" s="31"/>
      <c r="J82" s="5"/>
      <c r="K82" s="5"/>
      <c r="L82" s="5"/>
      <c r="M82" s="5"/>
      <c r="N82" s="5"/>
      <c r="O82" s="5"/>
    </row>
    <row r="83" spans="1:15" x14ac:dyDescent="0.25">
      <c r="A83" s="5"/>
      <c r="B83" s="5"/>
      <c r="C83" s="5"/>
      <c r="D83" s="5"/>
      <c r="E83" s="2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x14ac:dyDescent="0.25">
      <c r="A84" s="5"/>
      <c r="B84" s="5"/>
      <c r="C84" s="5"/>
      <c r="D84" s="5"/>
      <c r="E84" s="2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x14ac:dyDescent="0.25">
      <c r="A85" s="5"/>
      <c r="B85" s="5"/>
      <c r="C85" s="5"/>
      <c r="D85" s="5"/>
      <c r="E85" s="2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x14ac:dyDescent="0.25">
      <c r="E86" s="21"/>
    </row>
    <row r="87" spans="1:15" x14ac:dyDescent="0.25">
      <c r="E87" s="21"/>
    </row>
  </sheetData>
  <pageMargins left="0.7" right="0.7" top="0.75" bottom="0.75" header="0.3" footer="0.3"/>
  <pageSetup paperSize="9" orientation="portrait" horizontalDpi="4294967293" verticalDpi="0" r:id="rId1"/>
  <ignoredErrors>
    <ignoredError sqref="N5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zoomScale="70" zoomScaleNormal="70" workbookViewId="0"/>
  </sheetViews>
  <sheetFormatPr defaultRowHeight="15" x14ac:dyDescent="0.25"/>
  <cols>
    <col min="13" max="13" width="14.7109375" bestFit="1" customWidth="1"/>
  </cols>
  <sheetData>
    <row r="1" spans="1:23" x14ac:dyDescent="0.25">
      <c r="G1" s="9"/>
      <c r="H1" s="9"/>
      <c r="I1" s="9"/>
      <c r="J1" s="9"/>
      <c r="K1" s="9"/>
      <c r="L1" s="9"/>
    </row>
    <row r="2" spans="1:23" x14ac:dyDescent="0.25">
      <c r="B2" t="s">
        <v>164</v>
      </c>
      <c r="G2" s="9"/>
      <c r="H2" s="9"/>
      <c r="I2" s="9"/>
      <c r="J2" s="9"/>
      <c r="K2" s="19"/>
      <c r="L2" s="5"/>
      <c r="M2" s="5"/>
      <c r="N2" s="29"/>
      <c r="O2" s="5"/>
    </row>
    <row r="3" spans="1:23" x14ac:dyDescent="0.25">
      <c r="G3" s="9"/>
      <c r="H3" s="9"/>
      <c r="I3" s="9"/>
      <c r="J3" s="20" t="s">
        <v>149</v>
      </c>
      <c r="K3" s="9"/>
      <c r="L3" s="9">
        <v>200</v>
      </c>
      <c r="M3" t="s">
        <v>209</v>
      </c>
      <c r="N3" s="29">
        <f>N26</f>
        <v>96.631500000000003</v>
      </c>
      <c r="O3" s="5" t="s">
        <v>1</v>
      </c>
      <c r="P3" t="s">
        <v>150</v>
      </c>
    </row>
    <row r="4" spans="1:23" x14ac:dyDescent="0.25">
      <c r="G4" s="9"/>
      <c r="H4" s="9"/>
      <c r="I4" s="9"/>
      <c r="J4" s="9"/>
      <c r="K4" s="9"/>
      <c r="L4" s="9"/>
    </row>
    <row r="5" spans="1:23" ht="18.75" x14ac:dyDescent="0.3">
      <c r="B5" s="3" t="s">
        <v>176</v>
      </c>
      <c r="H5" s="3" t="s">
        <v>40</v>
      </c>
      <c r="J5" s="9"/>
      <c r="K5" s="9"/>
      <c r="L5" s="8"/>
      <c r="N5" s="3" t="s">
        <v>41</v>
      </c>
      <c r="P5" s="3"/>
    </row>
    <row r="6" spans="1:23" x14ac:dyDescent="0.25">
      <c r="G6" t="s">
        <v>180</v>
      </c>
      <c r="H6" s="9" t="s">
        <v>179</v>
      </c>
      <c r="I6" s="9" t="s">
        <v>178</v>
      </c>
      <c r="J6" s="9" t="s">
        <v>141</v>
      </c>
      <c r="K6" s="9" t="s">
        <v>142</v>
      </c>
      <c r="L6" s="44" t="s">
        <v>143</v>
      </c>
      <c r="M6" s="44"/>
      <c r="N6" t="s">
        <v>158</v>
      </c>
    </row>
    <row r="7" spans="1:23" x14ac:dyDescent="0.25">
      <c r="A7" s="5"/>
      <c r="B7" s="4"/>
      <c r="C7" s="4"/>
      <c r="D7" s="4"/>
      <c r="E7" s="4"/>
      <c r="F7" s="4"/>
      <c r="G7" s="4"/>
      <c r="H7" s="10"/>
      <c r="I7" s="10"/>
      <c r="J7" s="10"/>
      <c r="K7" s="10"/>
      <c r="L7" s="54"/>
      <c r="M7" s="7"/>
      <c r="N7" s="4"/>
      <c r="O7" s="4"/>
      <c r="P7" s="6"/>
      <c r="Q7" s="6"/>
    </row>
    <row r="8" spans="1:23" x14ac:dyDescent="0.25">
      <c r="H8" s="9"/>
      <c r="I8" s="9"/>
      <c r="J8" s="9"/>
      <c r="K8" s="9"/>
      <c r="L8" s="44"/>
      <c r="M8" s="32"/>
    </row>
    <row r="9" spans="1:23" x14ac:dyDescent="0.25">
      <c r="B9" t="s">
        <v>156</v>
      </c>
      <c r="E9" t="s">
        <v>165</v>
      </c>
      <c r="G9" s="9">
        <v>7</v>
      </c>
      <c r="H9" s="9">
        <v>0.5</v>
      </c>
      <c r="I9" s="9">
        <v>1</v>
      </c>
      <c r="J9" s="9">
        <v>1</v>
      </c>
      <c r="K9" s="9">
        <v>5</v>
      </c>
      <c r="L9" s="50">
        <f>H9*I9*J9*K9/(60*24*7*52)</f>
        <v>4.7695360195360195E-6</v>
      </c>
      <c r="M9" s="51"/>
      <c r="N9" s="49">
        <f>G9*H9*I9*J9*K9/1000</f>
        <v>1.7500000000000002E-2</v>
      </c>
      <c r="P9" s="11"/>
    </row>
    <row r="10" spans="1:23" x14ac:dyDescent="0.25">
      <c r="B10" t="s">
        <v>168</v>
      </c>
      <c r="E10" t="s">
        <v>159</v>
      </c>
      <c r="G10" s="9">
        <v>7</v>
      </c>
      <c r="H10" s="9">
        <v>10</v>
      </c>
      <c r="I10" s="9">
        <v>1.5</v>
      </c>
      <c r="J10" s="9">
        <v>7</v>
      </c>
      <c r="K10" s="9">
        <v>48</v>
      </c>
      <c r="L10" s="50">
        <f t="shared" ref="L10:L20" si="0">H10*I10*J10*K10/(60*24*7*52)</f>
        <v>9.6153846153846159E-3</v>
      </c>
      <c r="M10" s="51"/>
      <c r="N10" s="49">
        <f t="shared" ref="N10:N19" si="1">G10*H10*I10*J10*K10/1000</f>
        <v>35.28</v>
      </c>
      <c r="P10" s="11"/>
      <c r="Q10" s="11"/>
      <c r="W10" t="s">
        <v>210</v>
      </c>
    </row>
    <row r="11" spans="1:23" x14ac:dyDescent="0.25">
      <c r="B11" t="s">
        <v>174</v>
      </c>
      <c r="E11" t="s">
        <v>163</v>
      </c>
      <c r="G11" s="9">
        <v>7</v>
      </c>
      <c r="H11" s="9">
        <v>2</v>
      </c>
      <c r="I11" s="9">
        <v>2</v>
      </c>
      <c r="J11" s="9">
        <v>7</v>
      </c>
      <c r="K11" s="9">
        <v>48</v>
      </c>
      <c r="L11" s="50">
        <f t="shared" si="0"/>
        <v>2.5641025641025641E-3</v>
      </c>
      <c r="M11" s="51"/>
      <c r="N11" s="49">
        <f t="shared" si="1"/>
        <v>9.4079999999999995</v>
      </c>
      <c r="P11" s="11"/>
    </row>
    <row r="12" spans="1:23" x14ac:dyDescent="0.25">
      <c r="B12" t="s">
        <v>169</v>
      </c>
      <c r="E12" t="s">
        <v>163</v>
      </c>
      <c r="G12" s="9">
        <v>7</v>
      </c>
      <c r="H12" s="9">
        <v>10</v>
      </c>
      <c r="I12" s="9">
        <v>1</v>
      </c>
      <c r="J12" s="9">
        <v>1</v>
      </c>
      <c r="K12" s="9">
        <v>2</v>
      </c>
      <c r="L12" s="50">
        <f t="shared" si="0"/>
        <v>3.8156288156288156E-5</v>
      </c>
      <c r="M12" s="51"/>
      <c r="N12" s="49">
        <f t="shared" si="1"/>
        <v>0.14000000000000001</v>
      </c>
      <c r="P12" s="11"/>
    </row>
    <row r="13" spans="1:23" x14ac:dyDescent="0.25">
      <c r="B13" t="s">
        <v>175</v>
      </c>
      <c r="E13" t="s">
        <v>163</v>
      </c>
      <c r="G13" s="9">
        <v>7</v>
      </c>
      <c r="H13" s="9">
        <v>5</v>
      </c>
      <c r="I13" s="9">
        <v>1</v>
      </c>
      <c r="J13" s="9">
        <v>1</v>
      </c>
      <c r="K13" s="9">
        <v>2</v>
      </c>
      <c r="L13" s="50">
        <f t="shared" si="0"/>
        <v>1.9078144078144078E-5</v>
      </c>
      <c r="M13" s="51"/>
      <c r="N13" s="49">
        <f t="shared" si="1"/>
        <v>7.0000000000000007E-2</v>
      </c>
      <c r="P13" s="11"/>
    </row>
    <row r="14" spans="1:23" x14ac:dyDescent="0.25">
      <c r="B14" t="s">
        <v>170</v>
      </c>
      <c r="E14" t="s">
        <v>163</v>
      </c>
      <c r="G14" s="9">
        <v>7</v>
      </c>
      <c r="H14" s="9">
        <v>7.5</v>
      </c>
      <c r="I14" s="9">
        <v>2</v>
      </c>
      <c r="J14" s="9">
        <v>1</v>
      </c>
      <c r="K14" s="9">
        <v>48</v>
      </c>
      <c r="L14" s="50">
        <f t="shared" si="0"/>
        <v>1.3736263736263737E-3</v>
      </c>
      <c r="M14" s="51"/>
      <c r="N14" s="49">
        <f t="shared" si="1"/>
        <v>5.04</v>
      </c>
      <c r="P14" s="11"/>
    </row>
    <row r="15" spans="1:23" x14ac:dyDescent="0.25">
      <c r="B15" t="s">
        <v>166</v>
      </c>
      <c r="E15" t="s">
        <v>173</v>
      </c>
      <c r="G15" s="9">
        <v>7</v>
      </c>
      <c r="H15" s="9">
        <v>1.5</v>
      </c>
      <c r="I15" s="9">
        <v>1</v>
      </c>
      <c r="J15" s="9">
        <v>2</v>
      </c>
      <c r="K15" s="9">
        <v>48</v>
      </c>
      <c r="L15" s="50">
        <f t="shared" si="0"/>
        <v>2.7472527472527473E-4</v>
      </c>
      <c r="M15" s="51"/>
      <c r="N15" s="49">
        <f t="shared" si="1"/>
        <v>1.008</v>
      </c>
      <c r="P15" s="11"/>
    </row>
    <row r="16" spans="1:23" x14ac:dyDescent="0.25">
      <c r="B16" t="s">
        <v>166</v>
      </c>
      <c r="E16" t="s">
        <v>160</v>
      </c>
      <c r="G16" s="9">
        <v>7</v>
      </c>
      <c r="H16" s="9">
        <v>1.5</v>
      </c>
      <c r="I16" s="9">
        <v>1.5</v>
      </c>
      <c r="J16" s="9">
        <v>7</v>
      </c>
      <c r="K16" s="9">
        <v>48</v>
      </c>
      <c r="L16" s="50">
        <f t="shared" si="0"/>
        <v>1.4423076923076924E-3</v>
      </c>
      <c r="M16" s="51"/>
      <c r="N16" s="49">
        <f t="shared" si="1"/>
        <v>5.2919999999999998</v>
      </c>
      <c r="P16" s="11"/>
    </row>
    <row r="17" spans="2:23" x14ac:dyDescent="0.25">
      <c r="B17" t="s">
        <v>166</v>
      </c>
      <c r="E17" t="s">
        <v>161</v>
      </c>
      <c r="G17" s="9">
        <v>7</v>
      </c>
      <c r="H17" s="9">
        <v>0.5</v>
      </c>
      <c r="I17" s="9">
        <v>1</v>
      </c>
      <c r="J17" s="9">
        <v>7</v>
      </c>
      <c r="K17" s="9">
        <v>48</v>
      </c>
      <c r="L17" s="50">
        <f t="shared" si="0"/>
        <v>3.2051282051282051E-4</v>
      </c>
      <c r="M17" s="51"/>
      <c r="N17" s="49">
        <f t="shared" si="1"/>
        <v>1.1759999999999999</v>
      </c>
      <c r="P17" s="11"/>
    </row>
    <row r="18" spans="2:23" x14ac:dyDescent="0.25">
      <c r="B18" t="s">
        <v>23</v>
      </c>
      <c r="E18" t="s">
        <v>181</v>
      </c>
      <c r="G18" s="9">
        <v>7</v>
      </c>
      <c r="H18" s="9">
        <v>1</v>
      </c>
      <c r="I18" s="9">
        <v>12</v>
      </c>
      <c r="J18" s="9">
        <v>7</v>
      </c>
      <c r="K18" s="9">
        <v>48</v>
      </c>
      <c r="L18" s="50">
        <f t="shared" si="0"/>
        <v>7.6923076923076927E-3</v>
      </c>
      <c r="M18" s="51"/>
      <c r="N18" s="49">
        <f t="shared" si="1"/>
        <v>28.224</v>
      </c>
      <c r="O18" s="22"/>
      <c r="P18" s="11"/>
      <c r="Q18" s="11"/>
      <c r="W18" t="s">
        <v>211</v>
      </c>
    </row>
    <row r="19" spans="2:23" x14ac:dyDescent="0.25">
      <c r="B19" t="s">
        <v>167</v>
      </c>
      <c r="E19" t="s">
        <v>171</v>
      </c>
      <c r="G19" s="9">
        <v>7</v>
      </c>
      <c r="H19" s="9">
        <v>1</v>
      </c>
      <c r="I19" s="9">
        <v>4</v>
      </c>
      <c r="J19" s="9">
        <v>7</v>
      </c>
      <c r="K19" s="9">
        <v>48</v>
      </c>
      <c r="L19" s="50">
        <f t="shared" si="0"/>
        <v>2.5641025641025641E-3</v>
      </c>
      <c r="M19" s="51"/>
      <c r="N19" s="49">
        <f t="shared" si="1"/>
        <v>9.4079999999999995</v>
      </c>
      <c r="P19" s="11"/>
    </row>
    <row r="20" spans="2:23" x14ac:dyDescent="0.25">
      <c r="B20" t="s">
        <v>177</v>
      </c>
      <c r="E20" t="s">
        <v>172</v>
      </c>
      <c r="G20" s="9">
        <v>7</v>
      </c>
      <c r="H20" s="9">
        <v>1</v>
      </c>
      <c r="I20" s="9">
        <v>2</v>
      </c>
      <c r="J20" s="9">
        <v>7</v>
      </c>
      <c r="K20" s="9">
        <v>16</v>
      </c>
      <c r="L20" s="50">
        <f t="shared" si="0"/>
        <v>4.2735042735042735E-4</v>
      </c>
      <c r="M20" s="51"/>
      <c r="N20" s="49">
        <f>G20*H20*I20*J20*K20/1000</f>
        <v>1.5680000000000001</v>
      </c>
      <c r="P20" s="11"/>
    </row>
    <row r="24" spans="2:23" x14ac:dyDescent="0.25">
      <c r="N24" s="4"/>
    </row>
    <row r="26" spans="2:23" x14ac:dyDescent="0.25">
      <c r="N26" s="28">
        <f>SUM(N9:N22)</f>
        <v>96.631500000000003</v>
      </c>
    </row>
    <row r="30" spans="2:23" x14ac:dyDescent="0.25">
      <c r="M30" s="38"/>
    </row>
    <row r="31" spans="2:23" x14ac:dyDescent="0.25">
      <c r="M31" s="1"/>
    </row>
    <row r="34" spans="13:13" x14ac:dyDescent="0.25">
      <c r="M34" s="39"/>
    </row>
    <row r="35" spans="13:13" x14ac:dyDescent="0.25">
      <c r="M35" s="1"/>
    </row>
    <row r="38" spans="13:13" x14ac:dyDescent="0.25">
      <c r="M38" s="28"/>
    </row>
    <row r="39" spans="13:13" x14ac:dyDescent="0.25">
      <c r="M39" s="2"/>
    </row>
    <row r="42" spans="13:13" x14ac:dyDescent="0.25">
      <c r="M42" s="40"/>
    </row>
    <row r="43" spans="13:13" x14ac:dyDescent="0.25">
      <c r="M43" s="41"/>
    </row>
    <row r="51" spans="4:13" x14ac:dyDescent="0.25">
      <c r="M51" s="28"/>
    </row>
    <row r="60" spans="4:13" x14ac:dyDescent="0.25">
      <c r="D60" s="43"/>
      <c r="E60" s="28"/>
    </row>
    <row r="61" spans="4:13" x14ac:dyDescent="0.25">
      <c r="D61" s="43"/>
      <c r="E61" s="28"/>
    </row>
    <row r="62" spans="4:13" x14ac:dyDescent="0.25">
      <c r="D62" s="43"/>
      <c r="E62" s="28"/>
    </row>
    <row r="63" spans="4:13" x14ac:dyDescent="0.25">
      <c r="D63" s="43"/>
      <c r="E63" s="28"/>
    </row>
    <row r="64" spans="4:13" x14ac:dyDescent="0.25">
      <c r="D64" s="43"/>
      <c r="E64" s="28"/>
    </row>
    <row r="65" spans="4:5" x14ac:dyDescent="0.25">
      <c r="D65" s="43"/>
      <c r="E65" s="28"/>
    </row>
    <row r="66" spans="4:5" x14ac:dyDescent="0.25">
      <c r="D66" s="43"/>
      <c r="E66" s="28"/>
    </row>
    <row r="67" spans="4:5" x14ac:dyDescent="0.25">
      <c r="D67" s="43"/>
      <c r="E67" s="28"/>
    </row>
    <row r="68" spans="4:5" x14ac:dyDescent="0.25">
      <c r="D68" s="43"/>
      <c r="E68" s="28"/>
    </row>
    <row r="69" spans="4:5" x14ac:dyDescent="0.25">
      <c r="D69" s="43"/>
      <c r="E69" s="28"/>
    </row>
    <row r="70" spans="4:5" x14ac:dyDescent="0.25">
      <c r="D70" s="43"/>
      <c r="E70" s="28"/>
    </row>
    <row r="71" spans="4:5" x14ac:dyDescent="0.25">
      <c r="D71" s="43"/>
      <c r="E71" s="28"/>
    </row>
    <row r="72" spans="4:5" x14ac:dyDescent="0.25">
      <c r="E72" s="28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stroomverbruik</vt:lpstr>
      <vt:lpstr>gasverbruik</vt:lpstr>
      <vt:lpstr>waterverbruik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2012-10-31T18:33:37Z</cp:lastPrinted>
  <dcterms:created xsi:type="dcterms:W3CDTF">2012-10-01T17:32:57Z</dcterms:created>
  <dcterms:modified xsi:type="dcterms:W3CDTF">2016-04-12T13:11:22Z</dcterms:modified>
</cp:coreProperties>
</file>