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60" windowHeight="12270"/>
  </bookViews>
  <sheets>
    <sheet name="Gebouw model" sheetId="2" r:id="rId1"/>
  </sheets>
  <calcPr calcId="145621"/>
</workbook>
</file>

<file path=xl/calcChain.xml><?xml version="1.0" encoding="utf-8"?>
<calcChain xmlns="http://schemas.openxmlformats.org/spreadsheetml/2006/main">
  <c r="R264" i="2" l="1"/>
  <c r="O264" i="2"/>
  <c r="L264" i="2"/>
  <c r="S312" i="2"/>
  <c r="S314" i="2" s="1"/>
  <c r="G350" i="2" s="1"/>
  <c r="I350" i="2" s="1"/>
  <c r="P312" i="2"/>
  <c r="P314" i="2" s="1"/>
  <c r="G345" i="2" s="1"/>
  <c r="I345" i="2" s="1"/>
  <c r="M312" i="2"/>
  <c r="M314" i="2" s="1"/>
  <c r="G340" i="2" s="1"/>
  <c r="I340" i="2" s="1"/>
  <c r="R310" i="2"/>
  <c r="O310" i="2"/>
  <c r="L310" i="2"/>
  <c r="C350" i="2"/>
  <c r="C345" i="2"/>
  <c r="C340" i="2"/>
  <c r="C335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C289" i="2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H286" i="2"/>
  <c r="H239" i="2"/>
  <c r="O188" i="2"/>
  <c r="O142" i="2"/>
  <c r="O50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C243" i="2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D242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M215" i="2"/>
  <c r="I307" i="2" s="1"/>
  <c r="M207" i="2"/>
  <c r="I299" i="2" s="1"/>
  <c r="M199" i="2"/>
  <c r="U79" i="2"/>
  <c r="U78" i="2"/>
  <c r="M214" i="2" s="1"/>
  <c r="U77" i="2"/>
  <c r="M213" i="2" s="1"/>
  <c r="U76" i="2"/>
  <c r="M212" i="2" s="1"/>
  <c r="U75" i="2"/>
  <c r="M211" i="2" s="1"/>
  <c r="I303" i="2" s="1"/>
  <c r="U74" i="2"/>
  <c r="M210" i="2" s="1"/>
  <c r="I302" i="2" s="1"/>
  <c r="U73" i="2"/>
  <c r="M209" i="2" s="1"/>
  <c r="I301" i="2" s="1"/>
  <c r="U72" i="2"/>
  <c r="M208" i="2" s="1"/>
  <c r="I300" i="2" s="1"/>
  <c r="U71" i="2"/>
  <c r="U70" i="2"/>
  <c r="M206" i="2" s="1"/>
  <c r="I298" i="2" s="1"/>
  <c r="U69" i="2"/>
  <c r="M205" i="2" s="1"/>
  <c r="I297" i="2" s="1"/>
  <c r="U68" i="2"/>
  <c r="M204" i="2" s="1"/>
  <c r="I296" i="2" s="1"/>
  <c r="U67" i="2"/>
  <c r="M203" i="2" s="1"/>
  <c r="I295" i="2" s="1"/>
  <c r="U66" i="2"/>
  <c r="M202" i="2" s="1"/>
  <c r="I294" i="2" s="1"/>
  <c r="U65" i="2"/>
  <c r="M201" i="2" s="1"/>
  <c r="I293" i="2" s="1"/>
  <c r="U64" i="2"/>
  <c r="M200" i="2" s="1"/>
  <c r="I292" i="2" s="1"/>
  <c r="U63" i="2"/>
  <c r="U62" i="2"/>
  <c r="M198" i="2" s="1"/>
  <c r="I290" i="2" s="1"/>
  <c r="U61" i="2"/>
  <c r="M197" i="2" s="1"/>
  <c r="U60" i="2"/>
  <c r="M196" i="2" s="1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C197" i="2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D196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C151" i="2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61" i="2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P137" i="2"/>
  <c r="P136" i="2"/>
  <c r="P134" i="2"/>
  <c r="P133" i="2"/>
  <c r="P132" i="2"/>
  <c r="P131" i="2"/>
  <c r="P130" i="2"/>
  <c r="P129" i="2"/>
  <c r="P118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G100" i="2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P99" i="2"/>
  <c r="S58" i="2"/>
  <c r="R58" i="2"/>
  <c r="Q58" i="2"/>
  <c r="P58" i="2"/>
  <c r="O58" i="2"/>
  <c r="N58" i="2"/>
  <c r="M58" i="2"/>
  <c r="L58" i="2"/>
  <c r="K58" i="2"/>
  <c r="J58" i="2"/>
  <c r="I58" i="2"/>
  <c r="H58" i="2"/>
  <c r="S57" i="2"/>
  <c r="R57" i="2"/>
  <c r="Q57" i="2"/>
  <c r="P57" i="2"/>
  <c r="O57" i="2"/>
  <c r="N57" i="2"/>
  <c r="M57" i="2"/>
  <c r="L57" i="2"/>
  <c r="K57" i="2"/>
  <c r="J57" i="2"/>
  <c r="I57" i="2"/>
  <c r="H57" i="2"/>
  <c r="G58" i="2"/>
  <c r="G57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I289" i="2" l="1"/>
  <c r="I305" i="2"/>
  <c r="I306" i="2"/>
  <c r="I304" i="2"/>
  <c r="I291" i="2"/>
  <c r="I288" i="2"/>
  <c r="U84" i="2"/>
  <c r="P150" i="2"/>
  <c r="P154" i="2"/>
  <c r="P158" i="2"/>
  <c r="P162" i="2"/>
  <c r="P166" i="2"/>
  <c r="P151" i="2"/>
  <c r="P155" i="2"/>
  <c r="P159" i="2"/>
  <c r="P163" i="2"/>
  <c r="P167" i="2"/>
  <c r="P152" i="2"/>
  <c r="P156" i="2"/>
  <c r="P160" i="2"/>
  <c r="P164" i="2"/>
  <c r="P168" i="2"/>
  <c r="P153" i="2"/>
  <c r="P157" i="2"/>
  <c r="P161" i="2"/>
  <c r="P165" i="2"/>
  <c r="P169" i="2"/>
  <c r="R160" i="2" l="1"/>
  <c r="O206" i="2" s="1"/>
  <c r="Q206" i="2" s="1"/>
  <c r="H252" i="2" s="1"/>
  <c r="H298" i="2"/>
  <c r="J298" i="2" s="1"/>
  <c r="R156" i="2"/>
  <c r="O202" i="2" s="1"/>
  <c r="Q202" i="2" s="1"/>
  <c r="H248" i="2" s="1"/>
  <c r="H294" i="2"/>
  <c r="J294" i="2" s="1"/>
  <c r="R165" i="2"/>
  <c r="O211" i="2" s="1"/>
  <c r="Q211" i="2" s="1"/>
  <c r="H257" i="2" s="1"/>
  <c r="H303" i="2"/>
  <c r="J303" i="2" s="1"/>
  <c r="R152" i="2"/>
  <c r="O198" i="2" s="1"/>
  <c r="Q198" i="2" s="1"/>
  <c r="H244" i="2" s="1"/>
  <c r="H290" i="2"/>
  <c r="J290" i="2" s="1"/>
  <c r="R158" i="2"/>
  <c r="O204" i="2" s="1"/>
  <c r="Q204" i="2" s="1"/>
  <c r="H250" i="2" s="1"/>
  <c r="H296" i="2"/>
  <c r="J296" i="2" s="1"/>
  <c r="R157" i="2"/>
  <c r="O203" i="2" s="1"/>
  <c r="Q203" i="2" s="1"/>
  <c r="H249" i="2" s="1"/>
  <c r="H295" i="2"/>
  <c r="J295" i="2" s="1"/>
  <c r="R153" i="2"/>
  <c r="O199" i="2" s="1"/>
  <c r="Q199" i="2" s="1"/>
  <c r="H245" i="2" s="1"/>
  <c r="H291" i="2"/>
  <c r="J291" i="2" s="1"/>
  <c r="R159" i="2"/>
  <c r="O205" i="2" s="1"/>
  <c r="Q205" i="2" s="1"/>
  <c r="H251" i="2" s="1"/>
  <c r="H297" i="2"/>
  <c r="J297" i="2" s="1"/>
  <c r="R168" i="2"/>
  <c r="O214" i="2" s="1"/>
  <c r="Q214" i="2" s="1"/>
  <c r="H260" i="2" s="1"/>
  <c r="H306" i="2"/>
  <c r="J306" i="2" s="1"/>
  <c r="R155" i="2"/>
  <c r="O201" i="2" s="1"/>
  <c r="Q201" i="2" s="1"/>
  <c r="H247" i="2" s="1"/>
  <c r="H293" i="2"/>
  <c r="J293" i="2" s="1"/>
  <c r="R161" i="2"/>
  <c r="O207" i="2" s="1"/>
  <c r="Q207" i="2" s="1"/>
  <c r="H253" i="2" s="1"/>
  <c r="H299" i="2"/>
  <c r="J299" i="2" s="1"/>
  <c r="R164" i="2"/>
  <c r="O210" i="2" s="1"/>
  <c r="Q210" i="2" s="1"/>
  <c r="H256" i="2" s="1"/>
  <c r="H302" i="2"/>
  <c r="J302" i="2" s="1"/>
  <c r="R167" i="2"/>
  <c r="O213" i="2" s="1"/>
  <c r="Q213" i="2" s="1"/>
  <c r="H259" i="2" s="1"/>
  <c r="H305" i="2"/>
  <c r="J305" i="2" s="1"/>
  <c r="R151" i="2"/>
  <c r="O197" i="2" s="1"/>
  <c r="Q197" i="2" s="1"/>
  <c r="H243" i="2" s="1"/>
  <c r="H289" i="2"/>
  <c r="J289" i="2" s="1"/>
  <c r="R154" i="2"/>
  <c r="O200" i="2" s="1"/>
  <c r="Q200" i="2" s="1"/>
  <c r="H246" i="2" s="1"/>
  <c r="H292" i="2"/>
  <c r="J292" i="2" s="1"/>
  <c r="R163" i="2"/>
  <c r="O209" i="2" s="1"/>
  <c r="Q209" i="2" s="1"/>
  <c r="H255" i="2" s="1"/>
  <c r="H301" i="2"/>
  <c r="J301" i="2" s="1"/>
  <c r="R166" i="2"/>
  <c r="O212" i="2" s="1"/>
  <c r="Q212" i="2" s="1"/>
  <c r="H258" i="2" s="1"/>
  <c r="H304" i="2"/>
  <c r="J304" i="2" s="1"/>
  <c r="R150" i="2"/>
  <c r="O196" i="2" s="1"/>
  <c r="Q196" i="2" s="1"/>
  <c r="H242" i="2" s="1"/>
  <c r="H288" i="2"/>
  <c r="J288" i="2" s="1"/>
  <c r="R169" i="2"/>
  <c r="O215" i="2" s="1"/>
  <c r="Q215" i="2" s="1"/>
  <c r="H261" i="2" s="1"/>
  <c r="H307" i="2"/>
  <c r="J307" i="2" s="1"/>
  <c r="R162" i="2"/>
  <c r="O208" i="2" s="1"/>
  <c r="Q208" i="2" s="1"/>
  <c r="H254" i="2" s="1"/>
  <c r="H300" i="2"/>
  <c r="J300" i="2" s="1"/>
  <c r="I310" i="2"/>
  <c r="J312" i="2" l="1"/>
  <c r="J314" i="2" s="1"/>
  <c r="G335" i="2" s="1"/>
  <c r="I335" i="2" s="1"/>
  <c r="Q219" i="2"/>
  <c r="H264" i="2" s="1"/>
</calcChain>
</file>

<file path=xl/sharedStrings.xml><?xml version="1.0" encoding="utf-8"?>
<sst xmlns="http://schemas.openxmlformats.org/spreadsheetml/2006/main" count="234" uniqueCount="182">
  <si>
    <t>Code</t>
  </si>
  <si>
    <t>Materiaal</t>
  </si>
  <si>
    <t xml:space="preserve">λ </t>
  </si>
  <si>
    <t>d</t>
  </si>
  <si>
    <t>R waarde</t>
  </si>
  <si>
    <t xml:space="preserve"> [W/mK]</t>
  </si>
  <si>
    <t>[m]</t>
  </si>
  <si>
    <t>[m2K/W]</t>
  </si>
  <si>
    <t>Cement (binnenmuur)</t>
  </si>
  <si>
    <t>Cement (buitenmuur,vochtig)</t>
  </si>
  <si>
    <t>Kalkzandsteen (binnenmuur)</t>
  </si>
  <si>
    <t>Rode baksteen (binnenmuur)</t>
  </si>
  <si>
    <t>Rode baksteen (buitenmuur,vochtig)</t>
  </si>
  <si>
    <t>Beton (vloeren begane grond)</t>
  </si>
  <si>
    <t>Gipskartonplaat (voorzetwanden)</t>
  </si>
  <si>
    <t>Gips stucwerk</t>
  </si>
  <si>
    <t>Wand/vloertegels</t>
  </si>
  <si>
    <t>Hardhout (deuren, sluitvlakken)</t>
  </si>
  <si>
    <t>Multiplex</t>
  </si>
  <si>
    <t>Spaanplaat</t>
  </si>
  <si>
    <t>Naaldhout (kozijnen, dakbeschot, vloerplanken)</t>
  </si>
  <si>
    <t>Polystyreen schuim (binnen)</t>
  </si>
  <si>
    <t>Kingspan Kooltherm</t>
  </si>
  <si>
    <t>Luchtlaag 4 mm</t>
  </si>
  <si>
    <t>Luchtlaag 6 -12 mm</t>
  </si>
  <si>
    <t>Luchtlaag 25 -100mm</t>
  </si>
  <si>
    <t>Luchtlaag inc, reflectie20-30mm</t>
  </si>
  <si>
    <t>Overgang lucht-&gt;wand binnen Rsi</t>
  </si>
  <si>
    <t>Overgang lucht-&gt;wand buiten Rse</t>
  </si>
  <si>
    <t>PE folie 0,2 mm dikte</t>
  </si>
  <si>
    <t>Pannen, panlatten</t>
  </si>
  <si>
    <t>Dakbedekking / grind</t>
  </si>
  <si>
    <t>Glas Enkel</t>
  </si>
  <si>
    <t>Glas Dubbel</t>
  </si>
  <si>
    <t>Glas 4-6-4-6-4mm  (3-laags)</t>
  </si>
  <si>
    <t>Aluminium</t>
  </si>
  <si>
    <t>Water</t>
  </si>
  <si>
    <t>Koper</t>
  </si>
  <si>
    <t>Roestvast staal</t>
  </si>
  <si>
    <t>Glas</t>
  </si>
  <si>
    <t>EPS Hoge dichtheid 12 cm</t>
  </si>
  <si>
    <t>nr</t>
  </si>
  <si>
    <t>Muur halfsteens</t>
  </si>
  <si>
    <t>Muur+5cm EPS</t>
  </si>
  <si>
    <t>Spouwmuur</t>
  </si>
  <si>
    <t>Spouwmuur+5cm EPS</t>
  </si>
  <si>
    <t>Raam 1 pane</t>
  </si>
  <si>
    <t>Raam 2 pane</t>
  </si>
  <si>
    <t>Raam 3 pane</t>
  </si>
  <si>
    <t>Plat dak+5cm PUR</t>
  </si>
  <si>
    <t>Schuin dak+5cm EPS</t>
  </si>
  <si>
    <t>Hout dak erker</t>
  </si>
  <si>
    <t xml:space="preserve">Hout </t>
  </si>
  <si>
    <t>Vloer + 5cm EPS</t>
  </si>
  <si>
    <t>betonvloer op zand+hout</t>
  </si>
  <si>
    <t>betonvloer op zand+tegels</t>
  </si>
  <si>
    <t>granito vloer op zand</t>
  </si>
  <si>
    <t>laag nr --&gt;</t>
  </si>
  <si>
    <t>m2K/W</t>
  </si>
  <si>
    <t>K-waarde</t>
  </si>
  <si>
    <t>W/m2K</t>
  </si>
  <si>
    <t>Rwaarde</t>
  </si>
  <si>
    <t>Pakket</t>
  </si>
  <si>
    <t>Lichtkoepels PCdubbel</t>
  </si>
  <si>
    <t>Schil</t>
  </si>
  <si>
    <t>per m2 laag</t>
  </si>
  <si>
    <t>EPC</t>
  </si>
  <si>
    <t>A</t>
  </si>
  <si>
    <t>F</t>
  </si>
  <si>
    <t>G</t>
  </si>
  <si>
    <t>K-peil</t>
  </si>
  <si>
    <t>Zink</t>
  </si>
  <si>
    <t>Lood</t>
  </si>
  <si>
    <t>Isolatie schuim / vlokken / wol</t>
  </si>
  <si>
    <t>Literatuurgegevens in rood</t>
  </si>
  <si>
    <t>PUR schuim (spouwmuren, plat dak)</t>
  </si>
  <si>
    <t>Laag</t>
  </si>
  <si>
    <t>Opper</t>
  </si>
  <si>
    <t>U-waarde</t>
  </si>
  <si>
    <t>Rx</t>
  </si>
  <si>
    <t>Ax</t>
  </si>
  <si>
    <t>Rekenmodel voor de warmtestromen uit een gebouw</t>
  </si>
  <si>
    <t>1 Maak een schil-plattegrond</t>
  </si>
  <si>
    <t>2-Meet de oppervlakken</t>
  </si>
  <si>
    <t>3-Inventariseer de lagen</t>
  </si>
  <si>
    <t>4-Bereken de pakket U-waarden</t>
  </si>
  <si>
    <t>5-Bereken het warmteverlies</t>
  </si>
  <si>
    <t>6-Bekijk het verbeter effect</t>
  </si>
  <si>
    <t>7-Vergelijk met kentallen</t>
  </si>
  <si>
    <t>Omschrijving</t>
  </si>
  <si>
    <t>B</t>
  </si>
  <si>
    <t>Begane grond</t>
  </si>
  <si>
    <t>Eerste verdieping</t>
  </si>
  <si>
    <t>C</t>
  </si>
  <si>
    <t>D</t>
  </si>
  <si>
    <t>E</t>
  </si>
  <si>
    <t>H</t>
  </si>
  <si>
    <t>I</t>
  </si>
  <si>
    <t>J</t>
  </si>
  <si>
    <t>K</t>
  </si>
  <si>
    <t>L</t>
  </si>
  <si>
    <t>M</t>
  </si>
  <si>
    <t xml:space="preserve"> x</t>
  </si>
  <si>
    <t>Schil oppervlak per ruimte [m2]</t>
  </si>
  <si>
    <t>Schil oppervlak totaal [m2]</t>
  </si>
  <si>
    <r>
      <t>A</t>
    </r>
    <r>
      <rPr>
        <sz val="8"/>
        <color theme="1"/>
        <rFont val="Calibri"/>
        <family val="2"/>
        <scheme val="minor"/>
      </rPr>
      <t>verlies</t>
    </r>
    <r>
      <rPr>
        <sz val="11"/>
        <color theme="1"/>
        <rFont val="Calibri"/>
        <family val="2"/>
        <scheme val="minor"/>
      </rPr>
      <t xml:space="preserve"> =</t>
    </r>
  </si>
  <si>
    <t>Schil oppervlak in m2  per ruimte en per pakketconstructie</t>
  </si>
  <si>
    <t>Pakket constructie</t>
  </si>
  <si>
    <t>Lagen opbouw (vul achtereenvolgende Laag codes in (zie STAP 3)</t>
  </si>
  <si>
    <t>Rc waarde</t>
  </si>
  <si>
    <t>[W/K]</t>
  </si>
  <si>
    <r>
      <t xml:space="preserve">T </t>
    </r>
    <r>
      <rPr>
        <sz val="8"/>
        <color theme="1"/>
        <rFont val="Calibri"/>
        <family val="2"/>
        <scheme val="minor"/>
      </rPr>
      <t>binnen</t>
    </r>
  </si>
  <si>
    <r>
      <t xml:space="preserve">T </t>
    </r>
    <r>
      <rPr>
        <sz val="8"/>
        <color theme="1"/>
        <rFont val="Calibri"/>
        <family val="2"/>
        <scheme val="minor"/>
      </rPr>
      <t>buiten</t>
    </r>
  </si>
  <si>
    <r>
      <t xml:space="preserve">T </t>
    </r>
    <r>
      <rPr>
        <sz val="8"/>
        <color theme="1"/>
        <rFont val="Calibri"/>
        <family val="2"/>
        <scheme val="minor"/>
      </rPr>
      <t>bodem</t>
    </r>
  </si>
  <si>
    <t>Delta T</t>
  </si>
  <si>
    <t xml:space="preserve">vlak </t>
  </si>
  <si>
    <t>[m2]</t>
  </si>
  <si>
    <t>Temperaturen [Graden Celsius]</t>
  </si>
  <si>
    <t xml:space="preserve">Schil </t>
  </si>
  <si>
    <t xml:space="preserve">oppervlak </t>
  </si>
  <si>
    <t xml:space="preserve">per pakket </t>
  </si>
  <si>
    <t>+</t>
  </si>
  <si>
    <r>
      <t>A</t>
    </r>
    <r>
      <rPr>
        <sz val="9"/>
        <color theme="1"/>
        <rFont val="Calibri"/>
        <family val="2"/>
        <scheme val="minor"/>
      </rPr>
      <t>x</t>
    </r>
  </si>
  <si>
    <t>waarde</t>
  </si>
  <si>
    <r>
      <t>U</t>
    </r>
    <r>
      <rPr>
        <sz val="9"/>
        <color theme="1"/>
        <rFont val="Calibri"/>
        <family val="2"/>
        <scheme val="minor"/>
      </rPr>
      <t>x</t>
    </r>
  </si>
  <si>
    <t>[W/m2K]</t>
  </si>
  <si>
    <t xml:space="preserve">Warmte </t>
  </si>
  <si>
    <t>verlies</t>
  </si>
  <si>
    <r>
      <t>Q</t>
    </r>
    <r>
      <rPr>
        <sz val="9"/>
        <color theme="1"/>
        <rFont val="Calibri"/>
        <family val="2"/>
        <scheme val="minor"/>
      </rPr>
      <t>x</t>
    </r>
  </si>
  <si>
    <t>/ 1000</t>
  </si>
  <si>
    <t>Q totaal  [kW]</t>
  </si>
  <si>
    <t>[kW]</t>
  </si>
  <si>
    <t>Huidige berekening</t>
  </si>
  <si>
    <t>Warmteverlies [kW]</t>
  </si>
  <si>
    <t>Huidige casus</t>
  </si>
  <si>
    <t xml:space="preserve">Kopieer hier de warmteverlies waarden uit voorgaande berekeningen naar toe </t>
  </si>
  <si>
    <r>
      <t xml:space="preserve">A </t>
    </r>
    <r>
      <rPr>
        <sz val="9"/>
        <color theme="1"/>
        <rFont val="Calibri"/>
        <family val="2"/>
        <scheme val="minor"/>
      </rPr>
      <t>verlies</t>
    </r>
  </si>
  <si>
    <r>
      <t xml:space="preserve">C </t>
    </r>
    <r>
      <rPr>
        <sz val="9"/>
        <color theme="1"/>
        <rFont val="Calibri"/>
        <family val="2"/>
        <scheme val="minor"/>
      </rPr>
      <t>totaal</t>
    </r>
  </si>
  <si>
    <t>Globale K-waarde</t>
  </si>
  <si>
    <t xml:space="preserve">Pakket </t>
  </si>
  <si>
    <t>Oppervlak</t>
  </si>
  <si>
    <t>Ax/Rx</t>
  </si>
  <si>
    <t xml:space="preserve">Kopieer hier de Rx, Ax en Ax/Rx waarden uit voorgaande berekeningen naar toe </t>
  </si>
  <si>
    <t xml:space="preserve">Globale </t>
  </si>
  <si>
    <t>Kentallen onderling vergeleken</t>
  </si>
  <si>
    <t>Globale</t>
  </si>
  <si>
    <t>Kwaarde</t>
  </si>
  <si>
    <t>Energie</t>
  </si>
  <si>
    <t>Label</t>
  </si>
  <si>
    <t>A++</t>
  </si>
  <si>
    <t>A+</t>
  </si>
  <si>
    <t>[-]</t>
  </si>
  <si>
    <t>Z</t>
  </si>
  <si>
    <t>- - -</t>
  </si>
  <si>
    <t>Warmte</t>
  </si>
  <si>
    <t>(e.s.)</t>
  </si>
  <si>
    <t>K10</t>
  </si>
  <si>
    <t>K45</t>
  </si>
  <si>
    <t>K100</t>
  </si>
  <si>
    <t>K210</t>
  </si>
  <si>
    <t>K180</t>
  </si>
  <si>
    <t>K140</t>
  </si>
  <si>
    <t>K60</t>
  </si>
  <si>
    <t>Index</t>
  </si>
  <si>
    <t>K400</t>
  </si>
  <si>
    <t>K300</t>
  </si>
  <si>
    <t>K250</t>
  </si>
  <si>
    <t>K350</t>
  </si>
  <si>
    <t>Belgie</t>
  </si>
  <si>
    <t>E-peil</t>
  </si>
  <si>
    <t xml:space="preserve">testruimte </t>
  </si>
  <si>
    <t>vouw de schil uit tot een plat vlak</t>
  </si>
  <si>
    <t xml:space="preserve">  om  de vergelijking te kunnen maken.</t>
  </si>
  <si>
    <t>8-Schatting van het energielabel</t>
  </si>
  <si>
    <t>Let op: alleen de witte invul vakken gebruiken.</t>
  </si>
  <si>
    <t xml:space="preserve"> </t>
  </si>
  <si>
    <t>Geef deze berekening een naam :</t>
  </si>
  <si>
    <t>Geef elke ruimte een naam :</t>
  </si>
  <si>
    <t>Omschrijf de Pakketconstructies :</t>
  </si>
  <si>
    <t>maak een vereenvoudigde schets van het gebouw</t>
  </si>
  <si>
    <t xml:space="preserve"> [geen]</t>
  </si>
  <si>
    <t>Polycarbonaat lichtkoepel (dubbel)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</si>
</sst>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quotePrefix="1" applyFill="1" applyBorder="1"/>
    <xf numFmtId="164" fontId="0" fillId="2" borderId="0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21" xfId="0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2" borderId="0" xfId="0" quotePrefix="1" applyNumberFormat="1" applyFill="1" applyBorder="1"/>
    <xf numFmtId="2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8" xfId="0" applyFill="1" applyBorder="1"/>
  </cellXfs>
  <cellStyles count="1">
    <cellStyle name="Standaard" xfId="0" builtinId="0"/>
  </cellStyles>
  <dxfs count="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583406</xdr:colOff>
      <xdr:row>7</xdr:row>
      <xdr:rowOff>166687</xdr:rowOff>
    </xdr:from>
    <xdr:to>
      <xdr:col>10</xdr:col>
      <xdr:colOff>476249</xdr:colOff>
      <xdr:row>19</xdr:row>
      <xdr:rowOff>47624</xdr:rowOff>
    </xdr:to>
    <xdr:grpSp>
      <xdr:nvGrpSpPr>
        <xdr:cNvPr id="11" name="Groep 10"/>
        <xdr:cNvGrpSpPr/>
      </xdr:nvGrpSpPr>
      <xdr:grpSpPr>
        <a:xfrm>
          <a:off x="1297781" y="1381125"/>
          <a:ext cx="4750593" cy="2166937"/>
          <a:chOff x="559593" y="1524000"/>
          <a:chExt cx="5548313" cy="2488407"/>
        </a:xfrm>
      </xdr:grpSpPr>
      <xdr:sp macro="" textlink="">
        <xdr:nvSpPr>
          <xdr:cNvPr id="26" name="Vrije vorm 25"/>
          <xdr:cNvSpPr/>
        </xdr:nvSpPr>
        <xdr:spPr>
          <a:xfrm>
            <a:off x="559593" y="1714501"/>
            <a:ext cx="5548313" cy="2297906"/>
          </a:xfrm>
          <a:custGeom>
            <a:avLst/>
            <a:gdLst>
              <a:gd name="connsiteX0" fmla="*/ 654844 w 5548313"/>
              <a:gd name="connsiteY0" fmla="*/ 881062 h 2297906"/>
              <a:gd name="connsiteX1" fmla="*/ 1059657 w 5548313"/>
              <a:gd name="connsiteY1" fmla="*/ 773906 h 2297906"/>
              <a:gd name="connsiteX2" fmla="*/ 1178719 w 5548313"/>
              <a:gd name="connsiteY2" fmla="*/ 821531 h 2297906"/>
              <a:gd name="connsiteX3" fmla="*/ 1095375 w 5548313"/>
              <a:gd name="connsiteY3" fmla="*/ 690562 h 2297906"/>
              <a:gd name="connsiteX4" fmla="*/ 1190625 w 5548313"/>
              <a:gd name="connsiteY4" fmla="*/ 714375 h 2297906"/>
              <a:gd name="connsiteX5" fmla="*/ 4095750 w 5548313"/>
              <a:gd name="connsiteY5" fmla="*/ 0 h 2297906"/>
              <a:gd name="connsiteX6" fmla="*/ 4905375 w 5548313"/>
              <a:gd name="connsiteY6" fmla="*/ 333375 h 2297906"/>
              <a:gd name="connsiteX7" fmla="*/ 4786313 w 5548313"/>
              <a:gd name="connsiteY7" fmla="*/ 392906 h 2297906"/>
              <a:gd name="connsiteX8" fmla="*/ 5155407 w 5548313"/>
              <a:gd name="connsiteY8" fmla="*/ 357187 h 2297906"/>
              <a:gd name="connsiteX9" fmla="*/ 5000625 w 5548313"/>
              <a:gd name="connsiteY9" fmla="*/ 416719 h 2297906"/>
              <a:gd name="connsiteX10" fmla="*/ 5548313 w 5548313"/>
              <a:gd name="connsiteY10" fmla="*/ 702469 h 2297906"/>
              <a:gd name="connsiteX11" fmla="*/ 5345907 w 5548313"/>
              <a:gd name="connsiteY11" fmla="*/ 904875 h 2297906"/>
              <a:gd name="connsiteX12" fmla="*/ 5524500 w 5548313"/>
              <a:gd name="connsiteY12" fmla="*/ 1047750 h 2297906"/>
              <a:gd name="connsiteX13" fmla="*/ 5334000 w 5548313"/>
              <a:gd name="connsiteY13" fmla="*/ 1166812 h 2297906"/>
              <a:gd name="connsiteX14" fmla="*/ 5250657 w 5548313"/>
              <a:gd name="connsiteY14" fmla="*/ 1512094 h 2297906"/>
              <a:gd name="connsiteX15" fmla="*/ 3845719 w 5548313"/>
              <a:gd name="connsiteY15" fmla="*/ 2047875 h 2297906"/>
              <a:gd name="connsiteX16" fmla="*/ 3583782 w 5548313"/>
              <a:gd name="connsiteY16" fmla="*/ 1952625 h 2297906"/>
              <a:gd name="connsiteX17" fmla="*/ 3714750 w 5548313"/>
              <a:gd name="connsiteY17" fmla="*/ 2095500 h 2297906"/>
              <a:gd name="connsiteX18" fmla="*/ 3786188 w 5548313"/>
              <a:gd name="connsiteY18" fmla="*/ 2166937 h 2297906"/>
              <a:gd name="connsiteX19" fmla="*/ 3607594 w 5548313"/>
              <a:gd name="connsiteY19" fmla="*/ 2143125 h 2297906"/>
              <a:gd name="connsiteX20" fmla="*/ 3048000 w 5548313"/>
              <a:gd name="connsiteY20" fmla="*/ 2297906 h 2297906"/>
              <a:gd name="connsiteX21" fmla="*/ 1047750 w 5548313"/>
              <a:gd name="connsiteY21" fmla="*/ 2297906 h 2297906"/>
              <a:gd name="connsiteX22" fmla="*/ 488157 w 5548313"/>
              <a:gd name="connsiteY22" fmla="*/ 1964531 h 2297906"/>
              <a:gd name="connsiteX23" fmla="*/ 607219 w 5548313"/>
              <a:gd name="connsiteY23" fmla="*/ 1916906 h 2297906"/>
              <a:gd name="connsiteX24" fmla="*/ 297657 w 5548313"/>
              <a:gd name="connsiteY24" fmla="*/ 1928812 h 2297906"/>
              <a:gd name="connsiteX25" fmla="*/ 404813 w 5548313"/>
              <a:gd name="connsiteY25" fmla="*/ 1845469 h 2297906"/>
              <a:gd name="connsiteX26" fmla="*/ 0 w 5548313"/>
              <a:gd name="connsiteY26" fmla="*/ 1547812 h 2297906"/>
              <a:gd name="connsiteX27" fmla="*/ 202407 w 5548313"/>
              <a:gd name="connsiteY27" fmla="*/ 1297781 h 2297906"/>
              <a:gd name="connsiteX28" fmla="*/ 47625 w 5548313"/>
              <a:gd name="connsiteY28" fmla="*/ 1202531 h 2297906"/>
              <a:gd name="connsiteX29" fmla="*/ 154782 w 5548313"/>
              <a:gd name="connsiteY29" fmla="*/ 1012031 h 2297906"/>
              <a:gd name="connsiteX30" fmla="*/ 333375 w 5548313"/>
              <a:gd name="connsiteY30" fmla="*/ 1012031 h 2297906"/>
              <a:gd name="connsiteX31" fmla="*/ 392907 w 5548313"/>
              <a:gd name="connsiteY31" fmla="*/ 940594 h 2297906"/>
              <a:gd name="connsiteX32" fmla="*/ 654844 w 5548313"/>
              <a:gd name="connsiteY32" fmla="*/ 881062 h 22979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</a:cxnLst>
            <a:rect l="l" t="t" r="r" b="b"/>
            <a:pathLst>
              <a:path w="5548313" h="2297906">
                <a:moveTo>
                  <a:pt x="654844" y="881062"/>
                </a:moveTo>
                <a:lnTo>
                  <a:pt x="1059657" y="773906"/>
                </a:lnTo>
                <a:lnTo>
                  <a:pt x="1178719" y="821531"/>
                </a:lnTo>
                <a:lnTo>
                  <a:pt x="1095375" y="690562"/>
                </a:lnTo>
                <a:lnTo>
                  <a:pt x="1190625" y="714375"/>
                </a:lnTo>
                <a:lnTo>
                  <a:pt x="4095750" y="0"/>
                </a:lnTo>
                <a:lnTo>
                  <a:pt x="4905375" y="333375"/>
                </a:lnTo>
                <a:lnTo>
                  <a:pt x="4786313" y="392906"/>
                </a:lnTo>
                <a:lnTo>
                  <a:pt x="5155407" y="357187"/>
                </a:lnTo>
                <a:lnTo>
                  <a:pt x="5000625" y="416719"/>
                </a:lnTo>
                <a:lnTo>
                  <a:pt x="5548313" y="702469"/>
                </a:lnTo>
                <a:lnTo>
                  <a:pt x="5345907" y="904875"/>
                </a:lnTo>
                <a:lnTo>
                  <a:pt x="5524500" y="1047750"/>
                </a:lnTo>
                <a:lnTo>
                  <a:pt x="5334000" y="1166812"/>
                </a:lnTo>
                <a:lnTo>
                  <a:pt x="5250657" y="1512094"/>
                </a:lnTo>
                <a:lnTo>
                  <a:pt x="3845719" y="2047875"/>
                </a:lnTo>
                <a:lnTo>
                  <a:pt x="3583782" y="1952625"/>
                </a:lnTo>
                <a:lnTo>
                  <a:pt x="3714750" y="2095500"/>
                </a:lnTo>
                <a:lnTo>
                  <a:pt x="3786188" y="2166937"/>
                </a:lnTo>
                <a:lnTo>
                  <a:pt x="3607594" y="2143125"/>
                </a:lnTo>
                <a:lnTo>
                  <a:pt x="3048000" y="2297906"/>
                </a:lnTo>
                <a:lnTo>
                  <a:pt x="1047750" y="2297906"/>
                </a:lnTo>
                <a:lnTo>
                  <a:pt x="488157" y="1964531"/>
                </a:lnTo>
                <a:lnTo>
                  <a:pt x="607219" y="1916906"/>
                </a:lnTo>
                <a:lnTo>
                  <a:pt x="297657" y="1928812"/>
                </a:lnTo>
                <a:lnTo>
                  <a:pt x="404813" y="1845469"/>
                </a:lnTo>
                <a:lnTo>
                  <a:pt x="0" y="1547812"/>
                </a:lnTo>
                <a:lnTo>
                  <a:pt x="202407" y="1297781"/>
                </a:lnTo>
                <a:lnTo>
                  <a:pt x="47625" y="1202531"/>
                </a:lnTo>
                <a:lnTo>
                  <a:pt x="154782" y="1012031"/>
                </a:lnTo>
                <a:lnTo>
                  <a:pt x="333375" y="1012031"/>
                </a:lnTo>
                <a:lnTo>
                  <a:pt x="392907" y="940594"/>
                </a:lnTo>
                <a:lnTo>
                  <a:pt x="654844" y="881062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" name="Vrije vorm 12"/>
          <xdr:cNvSpPr/>
        </xdr:nvSpPr>
        <xdr:spPr>
          <a:xfrm>
            <a:off x="1928812" y="1595437"/>
            <a:ext cx="2928938" cy="785813"/>
          </a:xfrm>
          <a:custGeom>
            <a:avLst/>
            <a:gdLst>
              <a:gd name="connsiteX0" fmla="*/ 0 w 2928938"/>
              <a:gd name="connsiteY0" fmla="*/ 488157 h 785813"/>
              <a:gd name="connsiteX1" fmla="*/ 2083594 w 2928938"/>
              <a:gd name="connsiteY1" fmla="*/ 0 h 785813"/>
              <a:gd name="connsiteX2" fmla="*/ 2928938 w 2928938"/>
              <a:gd name="connsiteY2" fmla="*/ 238125 h 785813"/>
              <a:gd name="connsiteX3" fmla="*/ 642938 w 2928938"/>
              <a:gd name="connsiteY3" fmla="*/ 785813 h 785813"/>
              <a:gd name="connsiteX4" fmla="*/ 0 w 2928938"/>
              <a:gd name="connsiteY4" fmla="*/ 488157 h 7858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28938" h="785813">
                <a:moveTo>
                  <a:pt x="0" y="488157"/>
                </a:moveTo>
                <a:lnTo>
                  <a:pt x="2083594" y="0"/>
                </a:lnTo>
                <a:lnTo>
                  <a:pt x="2928938" y="238125"/>
                </a:lnTo>
                <a:lnTo>
                  <a:pt x="642938" y="785813"/>
                </a:lnTo>
                <a:lnTo>
                  <a:pt x="0" y="488157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4" name="Vrije vorm 13"/>
          <xdr:cNvSpPr/>
        </xdr:nvSpPr>
        <xdr:spPr>
          <a:xfrm>
            <a:off x="1952625" y="2095500"/>
            <a:ext cx="642937" cy="1452562"/>
          </a:xfrm>
          <a:custGeom>
            <a:avLst/>
            <a:gdLst>
              <a:gd name="connsiteX0" fmla="*/ 0 w 642937"/>
              <a:gd name="connsiteY0" fmla="*/ 0 h 1452562"/>
              <a:gd name="connsiteX1" fmla="*/ 0 w 642937"/>
              <a:gd name="connsiteY1" fmla="*/ 1035844 h 1452562"/>
              <a:gd name="connsiteX2" fmla="*/ 642937 w 642937"/>
              <a:gd name="connsiteY2" fmla="*/ 1452562 h 1452562"/>
              <a:gd name="connsiteX3" fmla="*/ 642937 w 642937"/>
              <a:gd name="connsiteY3" fmla="*/ 297656 h 1452562"/>
              <a:gd name="connsiteX4" fmla="*/ 0 w 642937"/>
              <a:gd name="connsiteY4" fmla="*/ 0 h 14525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42937" h="1452562">
                <a:moveTo>
                  <a:pt x="0" y="0"/>
                </a:moveTo>
                <a:lnTo>
                  <a:pt x="0" y="1035844"/>
                </a:lnTo>
                <a:lnTo>
                  <a:pt x="642937" y="1452562"/>
                </a:lnTo>
                <a:lnTo>
                  <a:pt x="642937" y="297656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Vrije vorm 14"/>
          <xdr:cNvSpPr/>
        </xdr:nvSpPr>
        <xdr:spPr>
          <a:xfrm>
            <a:off x="2595562" y="1821656"/>
            <a:ext cx="2250282" cy="1714500"/>
          </a:xfrm>
          <a:custGeom>
            <a:avLst/>
            <a:gdLst>
              <a:gd name="connsiteX0" fmla="*/ 0 w 2250282"/>
              <a:gd name="connsiteY0" fmla="*/ 559594 h 1714500"/>
              <a:gd name="connsiteX1" fmla="*/ 2250282 w 2250282"/>
              <a:gd name="connsiteY1" fmla="*/ 0 h 1714500"/>
              <a:gd name="connsiteX2" fmla="*/ 2250282 w 2250282"/>
              <a:gd name="connsiteY2" fmla="*/ 1047750 h 1714500"/>
              <a:gd name="connsiteX3" fmla="*/ 0 w 2250282"/>
              <a:gd name="connsiteY3" fmla="*/ 1714500 h 1714500"/>
              <a:gd name="connsiteX4" fmla="*/ 0 w 2250282"/>
              <a:gd name="connsiteY4" fmla="*/ 559594 h 171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250282" h="1714500">
                <a:moveTo>
                  <a:pt x="0" y="559594"/>
                </a:moveTo>
                <a:lnTo>
                  <a:pt x="2250282" y="0"/>
                </a:lnTo>
                <a:lnTo>
                  <a:pt x="2250282" y="1047750"/>
                </a:lnTo>
                <a:lnTo>
                  <a:pt x="0" y="1714500"/>
                </a:lnTo>
                <a:lnTo>
                  <a:pt x="0" y="559594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Vrije vorm 15"/>
          <xdr:cNvSpPr/>
        </xdr:nvSpPr>
        <xdr:spPr>
          <a:xfrm>
            <a:off x="1881187" y="1524000"/>
            <a:ext cx="3071813" cy="1381125"/>
          </a:xfrm>
          <a:custGeom>
            <a:avLst/>
            <a:gdLst>
              <a:gd name="connsiteX0" fmla="*/ 0 w 3071813"/>
              <a:gd name="connsiteY0" fmla="*/ 1035844 h 1381125"/>
              <a:gd name="connsiteX1" fmla="*/ 0 w 3071813"/>
              <a:gd name="connsiteY1" fmla="*/ 523875 h 1381125"/>
              <a:gd name="connsiteX2" fmla="*/ 2155032 w 3071813"/>
              <a:gd name="connsiteY2" fmla="*/ 0 h 1381125"/>
              <a:gd name="connsiteX3" fmla="*/ 3071813 w 3071813"/>
              <a:gd name="connsiteY3" fmla="*/ 250032 h 1381125"/>
              <a:gd name="connsiteX4" fmla="*/ 3059907 w 3071813"/>
              <a:gd name="connsiteY4" fmla="*/ 726282 h 1381125"/>
              <a:gd name="connsiteX5" fmla="*/ 654844 w 3071813"/>
              <a:gd name="connsiteY5" fmla="*/ 1381125 h 1381125"/>
              <a:gd name="connsiteX6" fmla="*/ 0 w 3071813"/>
              <a:gd name="connsiteY6" fmla="*/ 1035844 h 1381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3071813" h="1381125">
                <a:moveTo>
                  <a:pt x="0" y="1035844"/>
                </a:moveTo>
                <a:lnTo>
                  <a:pt x="0" y="523875"/>
                </a:lnTo>
                <a:lnTo>
                  <a:pt x="2155032" y="0"/>
                </a:lnTo>
                <a:lnTo>
                  <a:pt x="3071813" y="250032"/>
                </a:lnTo>
                <a:lnTo>
                  <a:pt x="3059907" y="726282"/>
                </a:lnTo>
                <a:lnTo>
                  <a:pt x="654844" y="1381125"/>
                </a:lnTo>
                <a:lnTo>
                  <a:pt x="0" y="1035844"/>
                </a:lnTo>
                <a:close/>
              </a:path>
            </a:pathLst>
          </a:cu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" name="Vrije vorm 16"/>
          <xdr:cNvSpPr/>
        </xdr:nvSpPr>
        <xdr:spPr>
          <a:xfrm>
            <a:off x="1857375" y="2309812"/>
            <a:ext cx="3083719" cy="1297782"/>
          </a:xfrm>
          <a:custGeom>
            <a:avLst/>
            <a:gdLst>
              <a:gd name="connsiteX0" fmla="*/ 0 w 3083719"/>
              <a:gd name="connsiteY0" fmla="*/ 321469 h 1297782"/>
              <a:gd name="connsiteX1" fmla="*/ 714375 w 3083719"/>
              <a:gd name="connsiteY1" fmla="*/ 702469 h 1297782"/>
              <a:gd name="connsiteX2" fmla="*/ 3083719 w 3083719"/>
              <a:gd name="connsiteY2" fmla="*/ 0 h 1297782"/>
              <a:gd name="connsiteX3" fmla="*/ 3071812 w 3083719"/>
              <a:gd name="connsiteY3" fmla="*/ 607219 h 1297782"/>
              <a:gd name="connsiteX4" fmla="*/ 750094 w 3083719"/>
              <a:gd name="connsiteY4" fmla="*/ 1297782 h 1297782"/>
              <a:gd name="connsiteX5" fmla="*/ 23812 w 3083719"/>
              <a:gd name="connsiteY5" fmla="*/ 833438 h 1297782"/>
              <a:gd name="connsiteX6" fmla="*/ 0 w 3083719"/>
              <a:gd name="connsiteY6" fmla="*/ 321469 h 12977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3083719" h="1297782">
                <a:moveTo>
                  <a:pt x="0" y="321469"/>
                </a:moveTo>
                <a:lnTo>
                  <a:pt x="714375" y="702469"/>
                </a:lnTo>
                <a:lnTo>
                  <a:pt x="3083719" y="0"/>
                </a:lnTo>
                <a:lnTo>
                  <a:pt x="3071812" y="607219"/>
                </a:lnTo>
                <a:lnTo>
                  <a:pt x="750094" y="1297782"/>
                </a:lnTo>
                <a:lnTo>
                  <a:pt x="23812" y="833438"/>
                </a:lnTo>
                <a:lnTo>
                  <a:pt x="0" y="321469"/>
                </a:lnTo>
                <a:close/>
              </a:path>
            </a:pathLst>
          </a:cu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" name="Ovaal 17"/>
          <xdr:cNvSpPr/>
        </xdr:nvSpPr>
        <xdr:spPr>
          <a:xfrm>
            <a:off x="904876" y="2631281"/>
            <a:ext cx="464343" cy="452438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</a:rPr>
              <a:t>A</a:t>
            </a:r>
          </a:p>
        </xdr:txBody>
      </xdr:sp>
      <xdr:sp macro="" textlink="">
        <xdr:nvSpPr>
          <xdr:cNvPr id="20" name="Vrije vorm 19"/>
          <xdr:cNvSpPr/>
        </xdr:nvSpPr>
        <xdr:spPr>
          <a:xfrm>
            <a:off x="1333500" y="2178844"/>
            <a:ext cx="547687" cy="95250"/>
          </a:xfrm>
          <a:custGeom>
            <a:avLst/>
            <a:gdLst>
              <a:gd name="connsiteX0" fmla="*/ 0 w 547687"/>
              <a:gd name="connsiteY0" fmla="*/ 0 h 95250"/>
              <a:gd name="connsiteX1" fmla="*/ 547687 w 547687"/>
              <a:gd name="connsiteY1" fmla="*/ 95250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7687" h="95250">
                <a:moveTo>
                  <a:pt x="0" y="0"/>
                </a:moveTo>
                <a:lnTo>
                  <a:pt x="547687" y="952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" name="Vrije vorm 20"/>
          <xdr:cNvSpPr/>
        </xdr:nvSpPr>
        <xdr:spPr>
          <a:xfrm>
            <a:off x="1369219" y="2809875"/>
            <a:ext cx="488156" cy="95250"/>
          </a:xfrm>
          <a:custGeom>
            <a:avLst/>
            <a:gdLst>
              <a:gd name="connsiteX0" fmla="*/ 0 w 488156"/>
              <a:gd name="connsiteY0" fmla="*/ 0 h 95250"/>
              <a:gd name="connsiteX1" fmla="*/ 488156 w 488156"/>
              <a:gd name="connsiteY1" fmla="*/ 95250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88156" h="95250">
                <a:moveTo>
                  <a:pt x="0" y="0"/>
                </a:moveTo>
                <a:lnTo>
                  <a:pt x="488156" y="952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" name="Ovaal 22"/>
          <xdr:cNvSpPr/>
        </xdr:nvSpPr>
        <xdr:spPr>
          <a:xfrm>
            <a:off x="892969" y="1916906"/>
            <a:ext cx="464343" cy="452438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</a:rPr>
              <a:t>B</a:t>
            </a:r>
          </a:p>
        </xdr:txBody>
      </xdr:sp>
    </xdr:grpSp>
    <xdr:clientData/>
  </xdr:twoCellAnchor>
  <xdr:twoCellAnchor>
    <xdr:from>
      <xdr:col>2</xdr:col>
      <xdr:colOff>595314</xdr:colOff>
      <xdr:row>25</xdr:row>
      <xdr:rowOff>130943</xdr:rowOff>
    </xdr:from>
    <xdr:to>
      <xdr:col>11</xdr:col>
      <xdr:colOff>95251</xdr:colOff>
      <xdr:row>42</xdr:row>
      <xdr:rowOff>59522</xdr:rowOff>
    </xdr:to>
    <xdr:grpSp>
      <xdr:nvGrpSpPr>
        <xdr:cNvPr id="19" name="Groep 18"/>
        <xdr:cNvGrpSpPr/>
      </xdr:nvGrpSpPr>
      <xdr:grpSpPr>
        <a:xfrm>
          <a:off x="1309689" y="4774381"/>
          <a:ext cx="4964906" cy="3167079"/>
          <a:chOff x="964406" y="4631515"/>
          <a:chExt cx="4964906" cy="3167079"/>
        </a:xfrm>
      </xdr:grpSpPr>
      <xdr:sp macro="" textlink="">
        <xdr:nvSpPr>
          <xdr:cNvPr id="2" name="Rechthoek 1"/>
          <xdr:cNvSpPr/>
        </xdr:nvSpPr>
        <xdr:spPr>
          <a:xfrm>
            <a:off x="964406" y="5711677"/>
            <a:ext cx="783083" cy="1027728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" name="Rechthoek 2"/>
          <xdr:cNvSpPr/>
        </xdr:nvSpPr>
        <xdr:spPr>
          <a:xfrm>
            <a:off x="1804000" y="5701191"/>
            <a:ext cx="1622676" cy="1027728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Rechthoek 3"/>
          <xdr:cNvSpPr/>
        </xdr:nvSpPr>
        <xdr:spPr>
          <a:xfrm>
            <a:off x="3475115" y="5690703"/>
            <a:ext cx="783083" cy="1027728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Rechthoek 4"/>
          <xdr:cNvSpPr/>
        </xdr:nvSpPr>
        <xdr:spPr>
          <a:xfrm>
            <a:off x="1803999" y="6770866"/>
            <a:ext cx="1622676" cy="1027728"/>
          </a:xfrm>
          <a:prstGeom prst="rect">
            <a:avLst/>
          </a:prstGeom>
          <a:solidFill>
            <a:schemeClr val="bg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chemeClr val="bg2">
                  <a:lumMod val="75000"/>
                </a:schemeClr>
              </a:solidFill>
            </a:endParaRPr>
          </a:p>
        </xdr:txBody>
      </xdr:sp>
      <xdr:sp macro="" textlink="">
        <xdr:nvSpPr>
          <xdr:cNvPr id="6" name="Rechthoek 5"/>
          <xdr:cNvSpPr/>
        </xdr:nvSpPr>
        <xdr:spPr>
          <a:xfrm>
            <a:off x="1804000" y="4631515"/>
            <a:ext cx="1622676" cy="1027728"/>
          </a:xfrm>
          <a:prstGeom prst="rect">
            <a:avLst/>
          </a:prstGeom>
          <a:solidFill>
            <a:schemeClr val="bg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Rechthoek 6"/>
          <xdr:cNvSpPr/>
        </xdr:nvSpPr>
        <xdr:spPr>
          <a:xfrm>
            <a:off x="4306636" y="5680220"/>
            <a:ext cx="1622676" cy="1027728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hthoek 7"/>
          <xdr:cNvSpPr/>
        </xdr:nvSpPr>
        <xdr:spPr>
          <a:xfrm>
            <a:off x="1973533" y="5900458"/>
            <a:ext cx="879959" cy="24120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hthoek 8"/>
          <xdr:cNvSpPr/>
        </xdr:nvSpPr>
        <xdr:spPr>
          <a:xfrm>
            <a:off x="1973534" y="6309452"/>
            <a:ext cx="879959" cy="24120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Rechthoek 9"/>
          <xdr:cNvSpPr/>
        </xdr:nvSpPr>
        <xdr:spPr>
          <a:xfrm>
            <a:off x="3055318" y="6246531"/>
            <a:ext cx="201825" cy="482403"/>
          </a:xfrm>
          <a:prstGeom prst="rect">
            <a:avLst/>
          </a:prstGeom>
          <a:solidFill>
            <a:schemeClr val="accent3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Rechthoek 23"/>
          <xdr:cNvSpPr/>
        </xdr:nvSpPr>
        <xdr:spPr>
          <a:xfrm>
            <a:off x="4548188" y="5869781"/>
            <a:ext cx="879959" cy="24120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Rechthoek 24"/>
          <xdr:cNvSpPr/>
        </xdr:nvSpPr>
        <xdr:spPr>
          <a:xfrm>
            <a:off x="4548188" y="6262688"/>
            <a:ext cx="879959" cy="24120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12</xdr:col>
      <xdr:colOff>595313</xdr:colOff>
      <xdr:row>26</xdr:row>
      <xdr:rowOff>0</xdr:rowOff>
    </xdr:from>
    <xdr:to>
      <xdr:col>13</xdr:col>
      <xdr:colOff>583406</xdr:colOff>
      <xdr:row>27</xdr:row>
      <xdr:rowOff>0</xdr:rowOff>
    </xdr:to>
    <xdr:sp macro="" textlink="">
      <xdr:nvSpPr>
        <xdr:cNvPr id="29" name="Rechthoek 28"/>
        <xdr:cNvSpPr/>
      </xdr:nvSpPr>
      <xdr:spPr>
        <a:xfrm>
          <a:off x="7274719" y="4762500"/>
          <a:ext cx="595312" cy="1905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595313</xdr:colOff>
      <xdr:row>30</xdr:row>
      <xdr:rowOff>0</xdr:rowOff>
    </xdr:from>
    <xdr:to>
      <xdr:col>13</xdr:col>
      <xdr:colOff>583406</xdr:colOff>
      <xdr:row>31</xdr:row>
      <xdr:rowOff>0</xdr:rowOff>
    </xdr:to>
    <xdr:sp macro="" textlink="">
      <xdr:nvSpPr>
        <xdr:cNvPr id="35" name="Rechthoek 34"/>
        <xdr:cNvSpPr/>
      </xdr:nvSpPr>
      <xdr:spPr>
        <a:xfrm>
          <a:off x="7274719" y="5524500"/>
          <a:ext cx="595312" cy="1905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595313</xdr:colOff>
      <xdr:row>32</xdr:row>
      <xdr:rowOff>0</xdr:rowOff>
    </xdr:from>
    <xdr:to>
      <xdr:col>13</xdr:col>
      <xdr:colOff>583406</xdr:colOff>
      <xdr:row>33</xdr:row>
      <xdr:rowOff>0</xdr:rowOff>
    </xdr:to>
    <xdr:sp macro="" textlink="">
      <xdr:nvSpPr>
        <xdr:cNvPr id="37" name="Rechthoek 36"/>
        <xdr:cNvSpPr/>
      </xdr:nvSpPr>
      <xdr:spPr>
        <a:xfrm>
          <a:off x="7274719" y="5905500"/>
          <a:ext cx="595312" cy="1905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595313</xdr:colOff>
      <xdr:row>35</xdr:row>
      <xdr:rowOff>0</xdr:rowOff>
    </xdr:from>
    <xdr:to>
      <xdr:col>13</xdr:col>
      <xdr:colOff>583406</xdr:colOff>
      <xdr:row>36</xdr:row>
      <xdr:rowOff>0</xdr:rowOff>
    </xdr:to>
    <xdr:sp macro="" textlink="">
      <xdr:nvSpPr>
        <xdr:cNvPr id="41" name="Rechthoek 40"/>
        <xdr:cNvSpPr/>
      </xdr:nvSpPr>
      <xdr:spPr>
        <a:xfrm>
          <a:off x="7274719" y="6477000"/>
          <a:ext cx="595312" cy="1905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595313</xdr:colOff>
      <xdr:row>37</xdr:row>
      <xdr:rowOff>0</xdr:rowOff>
    </xdr:from>
    <xdr:to>
      <xdr:col>13</xdr:col>
      <xdr:colOff>583406</xdr:colOff>
      <xdr:row>38</xdr:row>
      <xdr:rowOff>0</xdr:rowOff>
    </xdr:to>
    <xdr:sp macro="" textlink="">
      <xdr:nvSpPr>
        <xdr:cNvPr id="43" name="Rechthoek 42"/>
        <xdr:cNvSpPr/>
      </xdr:nvSpPr>
      <xdr:spPr>
        <a:xfrm>
          <a:off x="7274719" y="6858000"/>
          <a:ext cx="595312" cy="19050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0</xdr:colOff>
      <xdr:row>2</xdr:row>
      <xdr:rowOff>1</xdr:rowOff>
    </xdr:from>
    <xdr:to>
      <xdr:col>2</xdr:col>
      <xdr:colOff>392906</xdr:colOff>
      <xdr:row>3</xdr:row>
      <xdr:rowOff>154782</xdr:rowOff>
    </xdr:to>
    <xdr:sp macro="" textlink="">
      <xdr:nvSpPr>
        <xdr:cNvPr id="22" name="Rechthoek 21"/>
        <xdr:cNvSpPr/>
      </xdr:nvSpPr>
      <xdr:spPr>
        <a:xfrm>
          <a:off x="607219" y="190501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1</a:t>
          </a:r>
        </a:p>
      </xdr:txBody>
    </xdr: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392906</xdr:colOff>
      <xdr:row>49</xdr:row>
      <xdr:rowOff>154781</xdr:rowOff>
    </xdr:to>
    <xdr:sp macro="" textlink="">
      <xdr:nvSpPr>
        <xdr:cNvPr id="47" name="Rechthoek 46"/>
        <xdr:cNvSpPr/>
      </xdr:nvSpPr>
      <xdr:spPr>
        <a:xfrm>
          <a:off x="607219" y="8965406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2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392906</xdr:colOff>
      <xdr:row>95</xdr:row>
      <xdr:rowOff>154781</xdr:rowOff>
    </xdr:to>
    <xdr:sp macro="" textlink="">
      <xdr:nvSpPr>
        <xdr:cNvPr id="48" name="Rechthoek 47"/>
        <xdr:cNvSpPr/>
      </xdr:nvSpPr>
      <xdr:spPr>
        <a:xfrm>
          <a:off x="607219" y="17740313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3</a:t>
          </a:r>
        </a:p>
      </xdr:txBody>
    </xdr:sp>
    <xdr:clientData/>
  </xdr:twoCellAnchor>
  <xdr:twoCellAnchor>
    <xdr:from>
      <xdr:col>2</xdr:col>
      <xdr:colOff>0</xdr:colOff>
      <xdr:row>140</xdr:row>
      <xdr:rowOff>0</xdr:rowOff>
    </xdr:from>
    <xdr:to>
      <xdr:col>2</xdr:col>
      <xdr:colOff>392906</xdr:colOff>
      <xdr:row>141</xdr:row>
      <xdr:rowOff>154781</xdr:rowOff>
    </xdr:to>
    <xdr:sp macro="" textlink="">
      <xdr:nvSpPr>
        <xdr:cNvPr id="49" name="Rechthoek 48"/>
        <xdr:cNvSpPr/>
      </xdr:nvSpPr>
      <xdr:spPr>
        <a:xfrm>
          <a:off x="607219" y="26515219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4</a:t>
          </a:r>
        </a:p>
      </xdr:txBody>
    </xdr:sp>
    <xdr:clientData/>
  </xdr:twoCellAnchor>
  <xdr:twoCellAnchor>
    <xdr:from>
      <xdr:col>2</xdr:col>
      <xdr:colOff>0</xdr:colOff>
      <xdr:row>186</xdr:row>
      <xdr:rowOff>0</xdr:rowOff>
    </xdr:from>
    <xdr:to>
      <xdr:col>2</xdr:col>
      <xdr:colOff>392906</xdr:colOff>
      <xdr:row>187</xdr:row>
      <xdr:rowOff>154781</xdr:rowOff>
    </xdr:to>
    <xdr:sp macro="" textlink="">
      <xdr:nvSpPr>
        <xdr:cNvPr id="50" name="Rechthoek 49"/>
        <xdr:cNvSpPr/>
      </xdr:nvSpPr>
      <xdr:spPr>
        <a:xfrm>
          <a:off x="607219" y="35290125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5</a:t>
          </a:r>
        </a:p>
      </xdr:txBody>
    </xdr:sp>
    <xdr:clientData/>
  </xdr:twoCellAnchor>
  <xdr:twoCellAnchor>
    <xdr:from>
      <xdr:col>2</xdr:col>
      <xdr:colOff>0</xdr:colOff>
      <xdr:row>232</xdr:row>
      <xdr:rowOff>0</xdr:rowOff>
    </xdr:from>
    <xdr:to>
      <xdr:col>2</xdr:col>
      <xdr:colOff>392906</xdr:colOff>
      <xdr:row>233</xdr:row>
      <xdr:rowOff>154781</xdr:rowOff>
    </xdr:to>
    <xdr:sp macro="" textlink="">
      <xdr:nvSpPr>
        <xdr:cNvPr id="51" name="Rechthoek 50"/>
        <xdr:cNvSpPr/>
      </xdr:nvSpPr>
      <xdr:spPr>
        <a:xfrm>
          <a:off x="607219" y="44065031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6</a:t>
          </a:r>
        </a:p>
      </xdr:txBody>
    </xdr:sp>
    <xdr:clientData/>
  </xdr:twoCellAnchor>
  <xdr:twoCellAnchor>
    <xdr:from>
      <xdr:col>2</xdr:col>
      <xdr:colOff>0</xdr:colOff>
      <xdr:row>278</xdr:row>
      <xdr:rowOff>0</xdr:rowOff>
    </xdr:from>
    <xdr:to>
      <xdr:col>2</xdr:col>
      <xdr:colOff>392906</xdr:colOff>
      <xdr:row>279</xdr:row>
      <xdr:rowOff>154781</xdr:rowOff>
    </xdr:to>
    <xdr:sp macro="" textlink="">
      <xdr:nvSpPr>
        <xdr:cNvPr id="52" name="Rechthoek 51"/>
        <xdr:cNvSpPr/>
      </xdr:nvSpPr>
      <xdr:spPr>
        <a:xfrm>
          <a:off x="607219" y="52839938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7</a:t>
          </a:r>
        </a:p>
      </xdr:txBody>
    </xdr:sp>
    <xdr:clientData/>
  </xdr:twoCellAnchor>
  <xdr:twoCellAnchor>
    <xdr:from>
      <xdr:col>2</xdr:col>
      <xdr:colOff>0</xdr:colOff>
      <xdr:row>324</xdr:row>
      <xdr:rowOff>0</xdr:rowOff>
    </xdr:from>
    <xdr:to>
      <xdr:col>2</xdr:col>
      <xdr:colOff>392906</xdr:colOff>
      <xdr:row>325</xdr:row>
      <xdr:rowOff>154781</xdr:rowOff>
    </xdr:to>
    <xdr:sp macro="" textlink="">
      <xdr:nvSpPr>
        <xdr:cNvPr id="55" name="Rechthoek 54"/>
        <xdr:cNvSpPr/>
      </xdr:nvSpPr>
      <xdr:spPr>
        <a:xfrm>
          <a:off x="607219" y="61614844"/>
          <a:ext cx="392906" cy="345281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bg1"/>
              </a:solidFill>
            </a:rPr>
            <a:t>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7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1.5703125" customWidth="1"/>
    <col min="16" max="16" width="9.140625" customWidth="1"/>
    <col min="23" max="37" width="9.140625" style="3"/>
  </cols>
  <sheetData>
    <row r="1" spans="1:47" ht="5.25" customHeight="1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x14ac:dyDescent="0.25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 x14ac:dyDescent="0.25">
      <c r="A3" s="32"/>
      <c r="B3" s="40"/>
      <c r="C3" s="34"/>
      <c r="D3" s="34" t="s">
        <v>81</v>
      </c>
      <c r="E3" s="34"/>
      <c r="F3" s="34"/>
      <c r="G3" s="34"/>
      <c r="H3" s="34"/>
      <c r="I3" s="34"/>
      <c r="J3" s="34"/>
      <c r="K3" s="34"/>
      <c r="L3" s="34"/>
      <c r="M3" s="34" t="s">
        <v>175</v>
      </c>
      <c r="N3" s="34"/>
      <c r="O3" s="34"/>
      <c r="P3" s="34"/>
      <c r="Q3" s="34"/>
      <c r="R3" s="34"/>
      <c r="S3" s="34"/>
      <c r="T3" s="34"/>
      <c r="U3" s="34"/>
      <c r="V3" s="41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x14ac:dyDescent="0.25">
      <c r="A4" s="32"/>
      <c r="B4" s="40"/>
      <c r="C4" s="34"/>
      <c r="D4" s="34" t="s">
        <v>174</v>
      </c>
      <c r="E4" s="34"/>
      <c r="F4" s="34"/>
      <c r="G4" s="34"/>
      <c r="H4" s="34"/>
      <c r="I4" s="34"/>
      <c r="J4" s="34"/>
      <c r="K4" s="34"/>
      <c r="L4" s="34" t="s">
        <v>176</v>
      </c>
      <c r="M4" s="34"/>
      <c r="N4" s="34"/>
      <c r="O4" s="34"/>
      <c r="P4" s="17" t="s">
        <v>134</v>
      </c>
      <c r="Q4" s="18"/>
      <c r="R4" s="19"/>
      <c r="S4" s="34"/>
      <c r="T4" s="34"/>
      <c r="U4" s="34"/>
      <c r="V4" s="41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x14ac:dyDescent="0.25">
      <c r="A5" s="32"/>
      <c r="B5" s="40"/>
      <c r="C5" s="42" t="s">
        <v>82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1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 x14ac:dyDescent="0.25">
      <c r="A6" s="32"/>
      <c r="B6" s="4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 t="s">
        <v>177</v>
      </c>
      <c r="Q6" s="34"/>
      <c r="R6" s="34"/>
      <c r="S6" s="34"/>
      <c r="T6" s="34"/>
      <c r="U6" s="34"/>
      <c r="V6" s="41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x14ac:dyDescent="0.25">
      <c r="A7" s="32"/>
      <c r="B7" s="40"/>
      <c r="C7" s="34" t="s">
        <v>179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41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</row>
    <row r="8" spans="1:47" x14ac:dyDescent="0.25">
      <c r="A8" s="32"/>
      <c r="B8" s="40"/>
      <c r="C8" s="12"/>
      <c r="D8" s="8"/>
      <c r="E8" s="8"/>
      <c r="F8" s="8"/>
      <c r="G8" s="8"/>
      <c r="H8" s="8"/>
      <c r="I8" s="8"/>
      <c r="J8" s="8"/>
      <c r="K8" s="8"/>
      <c r="L8" s="62"/>
      <c r="M8" s="8"/>
      <c r="N8" s="63"/>
      <c r="O8" s="33" t="s">
        <v>67</v>
      </c>
      <c r="P8" s="12" t="s">
        <v>91</v>
      </c>
      <c r="Q8" s="8"/>
      <c r="R8" s="4"/>
      <c r="S8" s="34"/>
      <c r="T8" s="34"/>
      <c r="U8" s="34"/>
      <c r="V8" s="41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</row>
    <row r="9" spans="1:47" x14ac:dyDescent="0.25">
      <c r="A9" s="32"/>
      <c r="B9" s="40"/>
      <c r="C9" s="13"/>
      <c r="D9" s="10"/>
      <c r="E9" s="10"/>
      <c r="F9" s="10"/>
      <c r="G9" s="10"/>
      <c r="H9" s="10"/>
      <c r="I9" s="10"/>
      <c r="J9" s="10"/>
      <c r="K9" s="10"/>
      <c r="L9" s="61"/>
      <c r="M9" s="10"/>
      <c r="N9" s="64"/>
      <c r="O9" s="33" t="s">
        <v>90</v>
      </c>
      <c r="P9" s="13" t="s">
        <v>92</v>
      </c>
      <c r="Q9" s="10"/>
      <c r="R9" s="6"/>
      <c r="S9" s="34"/>
      <c r="T9" s="34"/>
      <c r="U9" s="34"/>
      <c r="V9" s="41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</row>
    <row r="10" spans="1:47" x14ac:dyDescent="0.25">
      <c r="A10" s="32"/>
      <c r="B10" s="40"/>
      <c r="C10" s="13"/>
      <c r="D10" s="10"/>
      <c r="E10" s="10"/>
      <c r="F10" s="10"/>
      <c r="G10" s="10"/>
      <c r="H10" s="10"/>
      <c r="I10" s="10"/>
      <c r="J10" s="10"/>
      <c r="K10" s="10"/>
      <c r="L10" s="61"/>
      <c r="M10" s="10"/>
      <c r="N10" s="64"/>
      <c r="O10" s="33" t="s">
        <v>93</v>
      </c>
      <c r="P10" s="13"/>
      <c r="Q10" s="10"/>
      <c r="R10" s="6"/>
      <c r="S10" s="34"/>
      <c r="T10" s="34"/>
      <c r="U10" s="34"/>
      <c r="V10" s="41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</row>
    <row r="11" spans="1:47" x14ac:dyDescent="0.25">
      <c r="A11" s="32"/>
      <c r="B11" s="40"/>
      <c r="C11" s="13"/>
      <c r="D11" s="10"/>
      <c r="E11" s="10"/>
      <c r="F11" s="10"/>
      <c r="G11" s="10"/>
      <c r="H11" s="10"/>
      <c r="I11" s="10"/>
      <c r="J11" s="10"/>
      <c r="K11" s="10"/>
      <c r="L11" s="61"/>
      <c r="M11" s="10"/>
      <c r="N11" s="64"/>
      <c r="O11" s="33" t="s">
        <v>94</v>
      </c>
      <c r="P11" s="13"/>
      <c r="Q11" s="10"/>
      <c r="R11" s="6"/>
      <c r="S11" s="34"/>
      <c r="T11" s="34"/>
      <c r="U11" s="34"/>
      <c r="V11" s="4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</row>
    <row r="12" spans="1:47" x14ac:dyDescent="0.25">
      <c r="A12" s="32"/>
      <c r="B12" s="40"/>
      <c r="C12" s="13"/>
      <c r="D12" s="10"/>
      <c r="E12" s="10"/>
      <c r="F12" s="10"/>
      <c r="G12" s="10"/>
      <c r="H12" s="10"/>
      <c r="I12" s="10"/>
      <c r="J12" s="10"/>
      <c r="K12" s="10"/>
      <c r="L12" s="61"/>
      <c r="M12" s="10"/>
      <c r="N12" s="64"/>
      <c r="O12" s="33" t="s">
        <v>95</v>
      </c>
      <c r="P12" s="13"/>
      <c r="Q12" s="10"/>
      <c r="R12" s="6"/>
      <c r="S12" s="34"/>
      <c r="T12" s="34"/>
      <c r="U12" s="34"/>
      <c r="V12" s="4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</row>
    <row r="13" spans="1:47" x14ac:dyDescent="0.25">
      <c r="A13" s="32"/>
      <c r="B13" s="40"/>
      <c r="C13" s="13"/>
      <c r="D13" s="10"/>
      <c r="E13" s="10"/>
      <c r="F13" s="10"/>
      <c r="G13" s="10"/>
      <c r="H13" s="10"/>
      <c r="I13" s="10"/>
      <c r="J13" s="10"/>
      <c r="K13" s="10"/>
      <c r="L13" s="61"/>
      <c r="M13" s="10"/>
      <c r="N13" s="64"/>
      <c r="O13" s="33" t="s">
        <v>68</v>
      </c>
      <c r="P13" s="13"/>
      <c r="Q13" s="10"/>
      <c r="R13" s="6"/>
      <c r="S13" s="34"/>
      <c r="T13" s="34"/>
      <c r="U13" s="34"/>
      <c r="V13" s="4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</row>
    <row r="14" spans="1:47" x14ac:dyDescent="0.25">
      <c r="A14" s="32"/>
      <c r="B14" s="40"/>
      <c r="C14" s="13"/>
      <c r="D14" s="10"/>
      <c r="E14" s="10"/>
      <c r="F14" s="10"/>
      <c r="G14" s="10"/>
      <c r="H14" s="10"/>
      <c r="I14" s="10"/>
      <c r="J14" s="10"/>
      <c r="K14" s="10"/>
      <c r="L14" s="61"/>
      <c r="M14" s="10"/>
      <c r="N14" s="64"/>
      <c r="O14" s="33" t="s">
        <v>69</v>
      </c>
      <c r="P14" s="13"/>
      <c r="Q14" s="10"/>
      <c r="R14" s="6"/>
      <c r="S14" s="34"/>
      <c r="T14" s="34"/>
      <c r="U14" s="34"/>
      <c r="V14" s="41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</row>
    <row r="15" spans="1:47" x14ac:dyDescent="0.25">
      <c r="A15" s="32"/>
      <c r="B15" s="40"/>
      <c r="C15" s="13"/>
      <c r="D15" s="10"/>
      <c r="E15" s="10"/>
      <c r="F15" s="10"/>
      <c r="G15" s="10"/>
      <c r="H15" s="10"/>
      <c r="I15" s="10"/>
      <c r="J15" s="10"/>
      <c r="K15" s="10"/>
      <c r="L15" s="61"/>
      <c r="M15" s="10"/>
      <c r="N15" s="64"/>
      <c r="O15" s="33" t="s">
        <v>96</v>
      </c>
      <c r="P15" s="13" t="s">
        <v>170</v>
      </c>
      <c r="Q15" s="10"/>
      <c r="R15" s="6"/>
      <c r="S15" s="34"/>
      <c r="T15" s="34"/>
      <c r="U15" s="34"/>
      <c r="V15" s="41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25">
      <c r="A16" s="32"/>
      <c r="B16" s="40"/>
      <c r="C16" s="13"/>
      <c r="D16" s="10"/>
      <c r="E16" s="10"/>
      <c r="F16" s="10"/>
      <c r="G16" s="10"/>
      <c r="H16" s="10"/>
      <c r="I16" s="10"/>
      <c r="J16" s="10"/>
      <c r="K16" s="10"/>
      <c r="L16" s="61"/>
      <c r="M16" s="10"/>
      <c r="N16" s="64"/>
      <c r="O16" s="33" t="s">
        <v>97</v>
      </c>
      <c r="P16" s="13"/>
      <c r="Q16" s="10"/>
      <c r="R16" s="6"/>
      <c r="S16" s="34"/>
      <c r="T16" s="34"/>
      <c r="U16" s="34"/>
      <c r="V16" s="4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</row>
    <row r="17" spans="1:47" x14ac:dyDescent="0.25">
      <c r="A17" s="32"/>
      <c r="B17" s="40"/>
      <c r="C17" s="13"/>
      <c r="D17" s="10"/>
      <c r="E17" s="10"/>
      <c r="F17" s="10"/>
      <c r="G17" s="10"/>
      <c r="H17" s="10"/>
      <c r="I17" s="10"/>
      <c r="J17" s="10"/>
      <c r="K17" s="10"/>
      <c r="L17" s="61"/>
      <c r="M17" s="10"/>
      <c r="N17" s="64"/>
      <c r="O17" s="33" t="s">
        <v>98</v>
      </c>
      <c r="P17" s="13"/>
      <c r="Q17" s="10"/>
      <c r="R17" s="6"/>
      <c r="S17" s="34"/>
      <c r="T17" s="34"/>
      <c r="U17" s="34"/>
      <c r="V17" s="4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</row>
    <row r="18" spans="1:47" x14ac:dyDescent="0.25">
      <c r="A18" s="32"/>
      <c r="B18" s="40"/>
      <c r="C18" s="13"/>
      <c r="D18" s="10"/>
      <c r="E18" s="10"/>
      <c r="F18" s="10"/>
      <c r="G18" s="10"/>
      <c r="H18" s="10"/>
      <c r="I18" s="10"/>
      <c r="J18" s="10"/>
      <c r="K18" s="10"/>
      <c r="L18" s="61"/>
      <c r="M18" s="10"/>
      <c r="N18" s="64"/>
      <c r="O18" s="33" t="s">
        <v>99</v>
      </c>
      <c r="P18" s="13"/>
      <c r="Q18" s="10"/>
      <c r="R18" s="6"/>
      <c r="S18" s="34"/>
      <c r="T18" s="34"/>
      <c r="U18" s="34"/>
      <c r="V18" s="4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</row>
    <row r="19" spans="1:47" x14ac:dyDescent="0.25">
      <c r="A19" s="32"/>
      <c r="B19" s="40"/>
      <c r="C19" s="13"/>
      <c r="D19" s="10"/>
      <c r="E19" s="10"/>
      <c r="F19" s="10"/>
      <c r="G19" s="10"/>
      <c r="H19" s="10"/>
      <c r="I19" s="10"/>
      <c r="J19" s="10"/>
      <c r="K19" s="10"/>
      <c r="L19" s="61"/>
      <c r="M19" s="10"/>
      <c r="N19" s="64"/>
      <c r="O19" s="33" t="s">
        <v>100</v>
      </c>
      <c r="P19" s="13"/>
      <c r="Q19" s="10"/>
      <c r="R19" s="6"/>
      <c r="S19" s="34"/>
      <c r="T19" s="34"/>
      <c r="U19" s="34"/>
      <c r="V19" s="4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x14ac:dyDescent="0.25">
      <c r="A20" s="32"/>
      <c r="B20" s="40"/>
      <c r="C20" s="14"/>
      <c r="D20" s="1"/>
      <c r="E20" s="1"/>
      <c r="F20" s="1"/>
      <c r="G20" s="1"/>
      <c r="H20" s="1"/>
      <c r="I20" s="1"/>
      <c r="J20" s="1"/>
      <c r="K20" s="1"/>
      <c r="L20" s="65"/>
      <c r="M20" s="1"/>
      <c r="N20" s="66"/>
      <c r="O20" s="33" t="s">
        <v>101</v>
      </c>
      <c r="P20" s="14" t="s">
        <v>102</v>
      </c>
      <c r="Q20" s="1"/>
      <c r="R20" s="7"/>
      <c r="S20" s="34"/>
      <c r="T20" s="34"/>
      <c r="U20" s="34"/>
      <c r="V20" s="4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x14ac:dyDescent="0.25">
      <c r="A21" s="32"/>
      <c r="B21" s="4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3"/>
      <c r="N21" s="34"/>
      <c r="O21" s="34"/>
      <c r="P21" s="34"/>
      <c r="Q21" s="34"/>
      <c r="R21" s="34"/>
      <c r="S21" s="34"/>
      <c r="T21" s="34"/>
      <c r="U21" s="34"/>
      <c r="V21" s="4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x14ac:dyDescent="0.25">
      <c r="A22" s="32"/>
      <c r="B22" s="40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3"/>
      <c r="N22" s="34"/>
      <c r="O22" s="34"/>
      <c r="P22" s="34"/>
      <c r="Q22" s="34"/>
      <c r="R22" s="34"/>
      <c r="S22" s="34"/>
      <c r="T22" s="34"/>
      <c r="U22" s="34"/>
      <c r="V22" s="4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</row>
    <row r="23" spans="1:47" x14ac:dyDescent="0.25">
      <c r="A23" s="32"/>
      <c r="B23" s="4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 t="s">
        <v>178</v>
      </c>
      <c r="Q23" s="34"/>
      <c r="R23" s="34"/>
      <c r="S23" s="34"/>
      <c r="T23" s="34"/>
      <c r="U23" s="34"/>
      <c r="V23" s="4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</row>
    <row r="24" spans="1:47" x14ac:dyDescent="0.25">
      <c r="A24" s="32"/>
      <c r="B24" s="40"/>
      <c r="C24" s="34" t="s">
        <v>171</v>
      </c>
      <c r="D24" s="34"/>
      <c r="E24" s="34"/>
      <c r="F24" s="34"/>
      <c r="G24" s="34"/>
      <c r="H24" s="34"/>
      <c r="I24" s="34"/>
      <c r="J24" s="34"/>
      <c r="K24" s="34"/>
      <c r="L24" s="34"/>
      <c r="M24" s="43"/>
      <c r="N24" s="34"/>
      <c r="O24" s="34"/>
      <c r="P24" s="34"/>
      <c r="Q24" s="34"/>
      <c r="R24" s="34"/>
      <c r="S24" s="34"/>
      <c r="T24" s="34"/>
      <c r="U24" s="34"/>
      <c r="V24" s="4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x14ac:dyDescent="0.25">
      <c r="A25" s="32"/>
      <c r="B25" s="40"/>
      <c r="C25" s="12"/>
      <c r="D25" s="8"/>
      <c r="E25" s="8"/>
      <c r="F25" s="8"/>
      <c r="G25" s="8"/>
      <c r="H25" s="8"/>
      <c r="I25" s="8"/>
      <c r="J25" s="8"/>
      <c r="K25" s="8"/>
      <c r="L25" s="62"/>
      <c r="M25" s="8"/>
      <c r="N25" s="4"/>
      <c r="O25" s="33">
        <v>1</v>
      </c>
      <c r="P25" s="12" t="s">
        <v>42</v>
      </c>
      <c r="Q25" s="8"/>
      <c r="R25" s="4"/>
      <c r="S25" s="34"/>
      <c r="T25" s="34"/>
      <c r="U25" s="34"/>
      <c r="V25" s="41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</row>
    <row r="26" spans="1:47" x14ac:dyDescent="0.25">
      <c r="A26" s="32"/>
      <c r="B26" s="40"/>
      <c r="C26" s="13"/>
      <c r="D26" s="10"/>
      <c r="E26" s="10"/>
      <c r="F26" s="10"/>
      <c r="G26" s="10"/>
      <c r="H26" s="10"/>
      <c r="I26" s="10"/>
      <c r="J26" s="10"/>
      <c r="K26" s="10"/>
      <c r="L26" s="61"/>
      <c r="M26" s="10"/>
      <c r="N26" s="6"/>
      <c r="O26" s="33">
        <v>2</v>
      </c>
      <c r="P26" s="13" t="s">
        <v>43</v>
      </c>
      <c r="Q26" s="10"/>
      <c r="R26" s="6"/>
      <c r="S26" s="34"/>
      <c r="T26" s="34"/>
      <c r="U26" s="34"/>
      <c r="V26" s="41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</row>
    <row r="27" spans="1:47" x14ac:dyDescent="0.25">
      <c r="A27" s="32"/>
      <c r="B27" s="40"/>
      <c r="C27" s="13"/>
      <c r="D27" s="10"/>
      <c r="E27" s="10"/>
      <c r="F27" s="10"/>
      <c r="G27" s="10"/>
      <c r="H27" s="10"/>
      <c r="I27" s="10"/>
      <c r="J27" s="10"/>
      <c r="K27" s="10"/>
      <c r="L27" s="61"/>
      <c r="M27" s="10"/>
      <c r="N27" s="6"/>
      <c r="O27" s="33">
        <v>3</v>
      </c>
      <c r="P27" s="13" t="s">
        <v>44</v>
      </c>
      <c r="Q27" s="10"/>
      <c r="R27" s="6"/>
      <c r="S27" s="34"/>
      <c r="T27" s="34"/>
      <c r="U27" s="34"/>
      <c r="V27" s="41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1:47" x14ac:dyDescent="0.25">
      <c r="A28" s="32"/>
      <c r="B28" s="40"/>
      <c r="C28" s="13"/>
      <c r="D28" s="10"/>
      <c r="E28" s="10"/>
      <c r="F28" s="10"/>
      <c r="G28" s="10"/>
      <c r="H28" s="10"/>
      <c r="I28" s="10"/>
      <c r="J28" s="10"/>
      <c r="K28" s="10"/>
      <c r="L28" s="61"/>
      <c r="M28" s="10"/>
      <c r="N28" s="6"/>
      <c r="O28" s="33">
        <v>4</v>
      </c>
      <c r="P28" s="13" t="s">
        <v>45</v>
      </c>
      <c r="Q28" s="10"/>
      <c r="R28" s="6"/>
      <c r="S28" s="34"/>
      <c r="T28" s="34"/>
      <c r="U28" s="34"/>
      <c r="V28" s="4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x14ac:dyDescent="0.25">
      <c r="A29" s="32"/>
      <c r="B29" s="40"/>
      <c r="C29" s="13"/>
      <c r="D29" s="10"/>
      <c r="E29" s="10"/>
      <c r="F29" s="10"/>
      <c r="G29" s="10"/>
      <c r="H29" s="10"/>
      <c r="I29" s="10"/>
      <c r="J29" s="10"/>
      <c r="K29" s="10"/>
      <c r="L29" s="61"/>
      <c r="M29" s="10"/>
      <c r="N29" s="6"/>
      <c r="O29" s="33">
        <v>5</v>
      </c>
      <c r="P29" s="13" t="s">
        <v>63</v>
      </c>
      <c r="Q29" s="10"/>
      <c r="R29" s="6"/>
      <c r="S29" s="34"/>
      <c r="T29" s="34"/>
      <c r="U29" s="34"/>
      <c r="V29" s="4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x14ac:dyDescent="0.25">
      <c r="A30" s="32"/>
      <c r="B30" s="40"/>
      <c r="C30" s="13"/>
      <c r="D30" s="10"/>
      <c r="E30" s="10"/>
      <c r="F30" s="10"/>
      <c r="G30" s="10"/>
      <c r="H30" s="10"/>
      <c r="I30" s="10"/>
      <c r="J30" s="10"/>
      <c r="K30" s="10"/>
      <c r="L30" s="61"/>
      <c r="M30" s="10"/>
      <c r="N30" s="6"/>
      <c r="O30" s="33">
        <v>6</v>
      </c>
      <c r="P30" s="13" t="s">
        <v>46</v>
      </c>
      <c r="Q30" s="10"/>
      <c r="R30" s="6"/>
      <c r="S30" s="34"/>
      <c r="T30" s="34"/>
      <c r="U30" s="34"/>
      <c r="V30" s="4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x14ac:dyDescent="0.25">
      <c r="A31" s="32"/>
      <c r="B31" s="40"/>
      <c r="C31" s="13"/>
      <c r="D31" s="10"/>
      <c r="E31" s="10"/>
      <c r="F31" s="10"/>
      <c r="G31" s="10"/>
      <c r="H31" s="10"/>
      <c r="I31" s="10"/>
      <c r="J31" s="10"/>
      <c r="K31" s="10"/>
      <c r="L31" s="61"/>
      <c r="M31" s="10"/>
      <c r="N31" s="6"/>
      <c r="O31" s="33">
        <v>7</v>
      </c>
      <c r="P31" s="13" t="s">
        <v>47</v>
      </c>
      <c r="Q31" s="10"/>
      <c r="R31" s="6"/>
      <c r="S31" s="34"/>
      <c r="T31" s="34"/>
      <c r="U31" s="34"/>
      <c r="V31" s="4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x14ac:dyDescent="0.25">
      <c r="A32" s="32"/>
      <c r="B32" s="40"/>
      <c r="C32" s="13"/>
      <c r="D32" s="10"/>
      <c r="E32" s="10"/>
      <c r="F32" s="10"/>
      <c r="G32" s="10"/>
      <c r="H32" s="10"/>
      <c r="I32" s="10"/>
      <c r="J32" s="10"/>
      <c r="K32" s="10"/>
      <c r="L32" s="61"/>
      <c r="M32" s="10"/>
      <c r="N32" s="6"/>
      <c r="O32" s="33">
        <v>8</v>
      </c>
      <c r="P32" s="13" t="s">
        <v>48</v>
      </c>
      <c r="Q32" s="10"/>
      <c r="R32" s="6"/>
      <c r="S32" s="34"/>
      <c r="T32" s="34"/>
      <c r="U32" s="34"/>
      <c r="V32" s="41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47" x14ac:dyDescent="0.25">
      <c r="A33" s="32"/>
      <c r="B33" s="40"/>
      <c r="C33" s="13"/>
      <c r="D33" s="10"/>
      <c r="E33" s="10"/>
      <c r="F33" s="10"/>
      <c r="G33" s="10"/>
      <c r="H33" s="10"/>
      <c r="I33" s="10"/>
      <c r="J33" s="10"/>
      <c r="K33" s="10"/>
      <c r="L33" s="61"/>
      <c r="M33" s="10"/>
      <c r="N33" s="6"/>
      <c r="O33" s="33">
        <v>9</v>
      </c>
      <c r="P33" s="13" t="s">
        <v>49</v>
      </c>
      <c r="Q33" s="10"/>
      <c r="R33" s="6"/>
      <c r="S33" s="34"/>
      <c r="T33" s="34"/>
      <c r="U33" s="34"/>
      <c r="V33" s="41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:47" x14ac:dyDescent="0.25">
      <c r="A34" s="32"/>
      <c r="B34" s="40"/>
      <c r="C34" s="13"/>
      <c r="D34" s="10"/>
      <c r="E34" s="10"/>
      <c r="F34" s="10"/>
      <c r="G34" s="10"/>
      <c r="H34" s="10"/>
      <c r="I34" s="10"/>
      <c r="J34" s="10"/>
      <c r="K34" s="10"/>
      <c r="L34" s="61"/>
      <c r="M34" s="10"/>
      <c r="N34" s="6"/>
      <c r="O34" s="33">
        <v>10</v>
      </c>
      <c r="P34" s="13" t="s">
        <v>50</v>
      </c>
      <c r="Q34" s="10"/>
      <c r="R34" s="6"/>
      <c r="S34" s="34"/>
      <c r="T34" s="34"/>
      <c r="U34" s="34"/>
      <c r="V34" s="4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</row>
    <row r="35" spans="1:47" x14ac:dyDescent="0.25">
      <c r="A35" s="32"/>
      <c r="B35" s="40"/>
      <c r="C35" s="13"/>
      <c r="D35" s="10"/>
      <c r="E35" s="10"/>
      <c r="F35" s="10"/>
      <c r="G35" s="10"/>
      <c r="H35" s="10"/>
      <c r="I35" s="10"/>
      <c r="J35" s="10"/>
      <c r="K35" s="10"/>
      <c r="L35" s="61"/>
      <c r="M35" s="10"/>
      <c r="N35" s="6"/>
      <c r="O35" s="33">
        <v>11</v>
      </c>
      <c r="P35" s="13" t="s">
        <v>51</v>
      </c>
      <c r="Q35" s="10"/>
      <c r="R35" s="6"/>
      <c r="S35" s="34"/>
      <c r="T35" s="34"/>
      <c r="U35" s="34"/>
      <c r="V35" s="4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</row>
    <row r="36" spans="1:47" x14ac:dyDescent="0.25">
      <c r="A36" s="32"/>
      <c r="B36" s="40"/>
      <c r="C36" s="13"/>
      <c r="D36" s="10"/>
      <c r="E36" s="10"/>
      <c r="F36" s="10"/>
      <c r="G36" s="10"/>
      <c r="H36" s="10"/>
      <c r="I36" s="10"/>
      <c r="J36" s="10"/>
      <c r="K36" s="10"/>
      <c r="L36" s="61"/>
      <c r="M36" s="10"/>
      <c r="N36" s="6"/>
      <c r="O36" s="33">
        <v>12</v>
      </c>
      <c r="P36" s="13" t="s">
        <v>52</v>
      </c>
      <c r="Q36" s="10"/>
      <c r="R36" s="6"/>
      <c r="S36" s="34"/>
      <c r="T36" s="34"/>
      <c r="U36" s="34"/>
      <c r="V36" s="4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1:47" x14ac:dyDescent="0.25">
      <c r="A37" s="32"/>
      <c r="B37" s="40"/>
      <c r="C37" s="13"/>
      <c r="D37" s="10"/>
      <c r="E37" s="10"/>
      <c r="F37" s="10"/>
      <c r="G37" s="10"/>
      <c r="H37" s="10"/>
      <c r="I37" s="10"/>
      <c r="J37" s="10"/>
      <c r="K37" s="10"/>
      <c r="L37" s="61"/>
      <c r="M37" s="10"/>
      <c r="N37" s="6"/>
      <c r="O37" s="33">
        <v>13</v>
      </c>
      <c r="P37" s="13" t="s">
        <v>53</v>
      </c>
      <c r="Q37" s="10"/>
      <c r="R37" s="6"/>
      <c r="S37" s="34"/>
      <c r="T37" s="34"/>
      <c r="U37" s="34"/>
      <c r="V37" s="4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</row>
    <row r="38" spans="1:47" x14ac:dyDescent="0.25">
      <c r="A38" s="32"/>
      <c r="B38" s="40"/>
      <c r="C38" s="13"/>
      <c r="D38" s="10"/>
      <c r="E38" s="10"/>
      <c r="F38" s="10"/>
      <c r="G38" s="10"/>
      <c r="H38" s="10"/>
      <c r="I38" s="10"/>
      <c r="J38" s="10"/>
      <c r="K38" s="10"/>
      <c r="L38" s="61"/>
      <c r="M38" s="10"/>
      <c r="N38" s="6"/>
      <c r="O38" s="33">
        <v>14</v>
      </c>
      <c r="P38" s="13" t="s">
        <v>54</v>
      </c>
      <c r="Q38" s="10"/>
      <c r="R38" s="6"/>
      <c r="S38" s="34"/>
      <c r="T38" s="34"/>
      <c r="U38" s="34"/>
      <c r="V38" s="4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</row>
    <row r="39" spans="1:47" x14ac:dyDescent="0.25">
      <c r="A39" s="32"/>
      <c r="B39" s="40"/>
      <c r="C39" s="13"/>
      <c r="D39" s="10"/>
      <c r="E39" s="10"/>
      <c r="F39" s="10"/>
      <c r="G39" s="10"/>
      <c r="H39" s="10"/>
      <c r="I39" s="10"/>
      <c r="J39" s="10"/>
      <c r="K39" s="10"/>
      <c r="L39" s="61"/>
      <c r="M39" s="10"/>
      <c r="N39" s="6"/>
      <c r="O39" s="33">
        <v>15</v>
      </c>
      <c r="P39" s="13" t="s">
        <v>55</v>
      </c>
      <c r="Q39" s="10"/>
      <c r="R39" s="6"/>
      <c r="S39" s="34"/>
      <c r="T39" s="34"/>
      <c r="U39" s="34"/>
      <c r="V39" s="4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</row>
    <row r="40" spans="1:47" x14ac:dyDescent="0.25">
      <c r="A40" s="32"/>
      <c r="B40" s="40"/>
      <c r="C40" s="13"/>
      <c r="D40" s="10"/>
      <c r="E40" s="10"/>
      <c r="F40" s="10"/>
      <c r="G40" s="10"/>
      <c r="H40" s="10"/>
      <c r="I40" s="10"/>
      <c r="J40" s="10"/>
      <c r="K40" s="10"/>
      <c r="L40" s="61"/>
      <c r="M40" s="10"/>
      <c r="N40" s="6"/>
      <c r="O40" s="33">
        <v>16</v>
      </c>
      <c r="P40" s="13" t="s">
        <v>56</v>
      </c>
      <c r="Q40" s="10"/>
      <c r="R40" s="6"/>
      <c r="S40" s="34"/>
      <c r="T40" s="34"/>
      <c r="U40" s="34"/>
      <c r="V40" s="4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47" x14ac:dyDescent="0.25">
      <c r="A41" s="32"/>
      <c r="B41" s="40"/>
      <c r="C41" s="13"/>
      <c r="D41" s="10"/>
      <c r="E41" s="10"/>
      <c r="F41" s="10"/>
      <c r="G41" s="10"/>
      <c r="H41" s="10"/>
      <c r="I41" s="10"/>
      <c r="J41" s="10"/>
      <c r="K41" s="10"/>
      <c r="L41" s="61"/>
      <c r="M41" s="10"/>
      <c r="N41" s="6"/>
      <c r="O41" s="33">
        <v>17</v>
      </c>
      <c r="P41" s="13"/>
      <c r="Q41" s="10"/>
      <c r="R41" s="6"/>
      <c r="S41" s="34"/>
      <c r="T41" s="34"/>
      <c r="U41" s="34"/>
      <c r="V41" s="4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</row>
    <row r="42" spans="1:47" x14ac:dyDescent="0.25">
      <c r="A42" s="32"/>
      <c r="B42" s="40"/>
      <c r="C42" s="13"/>
      <c r="D42" s="10"/>
      <c r="E42" s="10"/>
      <c r="F42" s="10"/>
      <c r="G42" s="10"/>
      <c r="H42" s="10"/>
      <c r="I42" s="10"/>
      <c r="J42" s="10"/>
      <c r="K42" s="10"/>
      <c r="L42" s="61"/>
      <c r="M42" s="10"/>
      <c r="N42" s="6"/>
      <c r="O42" s="33">
        <v>18</v>
      </c>
      <c r="P42" s="13"/>
      <c r="Q42" s="10"/>
      <c r="R42" s="6"/>
      <c r="S42" s="34"/>
      <c r="T42" s="34"/>
      <c r="U42" s="34"/>
      <c r="V42" s="4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x14ac:dyDescent="0.25">
      <c r="A43" s="32"/>
      <c r="B43" s="40"/>
      <c r="C43" s="13"/>
      <c r="D43" s="10"/>
      <c r="E43" s="10"/>
      <c r="F43" s="10"/>
      <c r="G43" s="10"/>
      <c r="H43" s="10"/>
      <c r="I43" s="10"/>
      <c r="J43" s="10"/>
      <c r="K43" s="10"/>
      <c r="L43" s="61"/>
      <c r="M43" s="10"/>
      <c r="N43" s="6"/>
      <c r="O43" s="33">
        <v>19</v>
      </c>
      <c r="P43" s="13"/>
      <c r="Q43" s="10"/>
      <c r="R43" s="6"/>
      <c r="S43" s="34"/>
      <c r="T43" s="34"/>
      <c r="U43" s="34"/>
      <c r="V43" s="4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x14ac:dyDescent="0.25">
      <c r="A44" s="32"/>
      <c r="B44" s="40"/>
      <c r="C44" s="14"/>
      <c r="D44" s="1"/>
      <c r="E44" s="1"/>
      <c r="F44" s="1"/>
      <c r="G44" s="1"/>
      <c r="H44" s="1"/>
      <c r="I44" s="1"/>
      <c r="J44" s="1"/>
      <c r="K44" s="1"/>
      <c r="L44" s="65"/>
      <c r="M44" s="1"/>
      <c r="N44" s="7"/>
      <c r="O44" s="33">
        <v>20</v>
      </c>
      <c r="P44" s="14"/>
      <c r="Q44" s="1"/>
      <c r="R44" s="7"/>
      <c r="S44" s="34"/>
      <c r="T44" s="34"/>
      <c r="U44" s="34"/>
      <c r="V44" s="41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x14ac:dyDescent="0.25">
      <c r="A45" s="32"/>
      <c r="B45" s="40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4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</row>
    <row r="46" spans="1:47" x14ac:dyDescent="0.25">
      <c r="A46" s="32"/>
      <c r="B46" s="40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4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</row>
    <row r="47" spans="1:47" ht="15.75" thickBot="1" x14ac:dyDescent="0.3">
      <c r="A47" s="32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</row>
    <row r="48" spans="1:47" x14ac:dyDescent="0.25">
      <c r="A48" s="32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</row>
    <row r="49" spans="1:47" x14ac:dyDescent="0.25">
      <c r="A49" s="32"/>
      <c r="B49" s="40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41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</row>
    <row r="50" spans="1:47" x14ac:dyDescent="0.25">
      <c r="A50" s="32"/>
      <c r="B50" s="40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 t="str">
        <f>P4</f>
        <v>Huidige casus</v>
      </c>
      <c r="P50" s="34"/>
      <c r="Q50" s="34"/>
      <c r="R50" s="34"/>
      <c r="S50" s="34"/>
      <c r="T50" s="34"/>
      <c r="U50" s="34"/>
      <c r="V50" s="41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</row>
    <row r="51" spans="1:47" x14ac:dyDescent="0.25">
      <c r="A51" s="32"/>
      <c r="B51" s="40"/>
      <c r="C51" s="42" t="s">
        <v>83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4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1:47" x14ac:dyDescent="0.25">
      <c r="A52" s="32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41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</row>
    <row r="53" spans="1:47" x14ac:dyDescent="0.25">
      <c r="A53" s="32"/>
      <c r="B53" s="40"/>
      <c r="C53" s="34"/>
      <c r="D53" s="34"/>
      <c r="E53" s="34"/>
      <c r="F53" s="34"/>
      <c r="G53" s="34" t="s">
        <v>106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41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</row>
    <row r="54" spans="1:47" x14ac:dyDescent="0.25">
      <c r="A54" s="32"/>
      <c r="B54" s="40"/>
      <c r="C54" s="34"/>
      <c r="D54" s="34"/>
      <c r="E54" s="34"/>
      <c r="F54" s="34"/>
      <c r="G54" s="34" t="s">
        <v>67</v>
      </c>
      <c r="H54" s="34" t="s">
        <v>90</v>
      </c>
      <c r="I54" s="34" t="s">
        <v>93</v>
      </c>
      <c r="J54" s="43" t="s">
        <v>94</v>
      </c>
      <c r="K54" s="43" t="s">
        <v>95</v>
      </c>
      <c r="L54" s="43" t="s">
        <v>68</v>
      </c>
      <c r="M54" s="43" t="s">
        <v>69</v>
      </c>
      <c r="N54" s="43" t="s">
        <v>96</v>
      </c>
      <c r="O54" s="43" t="s">
        <v>97</v>
      </c>
      <c r="P54" s="43" t="s">
        <v>98</v>
      </c>
      <c r="Q54" s="43" t="s">
        <v>99</v>
      </c>
      <c r="R54" s="43" t="s">
        <v>100</v>
      </c>
      <c r="S54" s="43" t="s">
        <v>101</v>
      </c>
      <c r="T54" s="34"/>
      <c r="U54" s="34" t="s">
        <v>118</v>
      </c>
      <c r="V54" s="41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</row>
    <row r="55" spans="1:47" x14ac:dyDescent="0.25">
      <c r="A55" s="32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 t="s">
        <v>119</v>
      </c>
      <c r="V55" s="41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</row>
    <row r="56" spans="1:47" x14ac:dyDescent="0.25">
      <c r="A56" s="32"/>
      <c r="B56" s="40"/>
      <c r="C56" s="34"/>
      <c r="D56" s="34"/>
      <c r="E56" s="34"/>
      <c r="F56" s="34"/>
      <c r="G56" s="43" t="str">
        <f>MID(P$8,1,7)</f>
        <v xml:space="preserve">Begane </v>
      </c>
      <c r="H56" s="43" t="str">
        <f>MID(P$9,1,7)</f>
        <v xml:space="preserve">Eerste </v>
      </c>
      <c r="I56" s="43" t="str">
        <f>MID(P$10,1,7)</f>
        <v/>
      </c>
      <c r="J56" s="43" t="str">
        <f>MID(P$11,1,7)</f>
        <v/>
      </c>
      <c r="K56" s="43" t="str">
        <f>MID(P$12,1,7)</f>
        <v/>
      </c>
      <c r="L56" s="43" t="str">
        <f>MID(P$13,1,7)</f>
        <v/>
      </c>
      <c r="M56" s="43" t="str">
        <f>MID(P$14,1,7)</f>
        <v/>
      </c>
      <c r="N56" s="43" t="str">
        <f>MID(P$15,1,7)</f>
        <v>testrui</v>
      </c>
      <c r="O56" s="43" t="str">
        <f>MID(P$16,1,7)</f>
        <v/>
      </c>
      <c r="P56" s="43" t="str">
        <f>MID(P$17,1,7)</f>
        <v/>
      </c>
      <c r="Q56" s="43" t="str">
        <f>MID(P$18,1,7)</f>
        <v/>
      </c>
      <c r="R56" s="43" t="str">
        <f>MID(P$19,1,7)</f>
        <v/>
      </c>
      <c r="S56" s="43" t="str">
        <f>MID(P$20,1,7)</f>
        <v xml:space="preserve"> x</v>
      </c>
      <c r="T56" s="34"/>
      <c r="U56" s="34" t="s">
        <v>120</v>
      </c>
      <c r="V56" s="41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</row>
    <row r="57" spans="1:47" x14ac:dyDescent="0.25">
      <c r="A57" s="32"/>
      <c r="B57" s="40"/>
      <c r="C57" s="34" t="s">
        <v>107</v>
      </c>
      <c r="D57" s="34"/>
      <c r="E57" s="34"/>
      <c r="F57" s="34"/>
      <c r="G57" s="43" t="str">
        <f>MID(P$8,8,14)</f>
        <v>grond</v>
      </c>
      <c r="H57" s="43" t="str">
        <f>MID(P$9,8,14)</f>
        <v>verdieping</v>
      </c>
      <c r="I57" s="43" t="str">
        <f>MID(P$10,8,14)</f>
        <v/>
      </c>
      <c r="J57" s="43" t="str">
        <f>MID(P$11,8,14)</f>
        <v/>
      </c>
      <c r="K57" s="43" t="str">
        <f>MID(P$12,8,14)</f>
        <v/>
      </c>
      <c r="L57" s="43" t="str">
        <f>MID(P$13,8,14)</f>
        <v/>
      </c>
      <c r="M57" s="43" t="str">
        <f>MID(P$14,8,14)</f>
        <v/>
      </c>
      <c r="N57" s="43" t="str">
        <f>MID(P$15,8,14)</f>
        <v xml:space="preserve">mte </v>
      </c>
      <c r="O57" s="43" t="str">
        <f>MID(P$16,8,14)</f>
        <v/>
      </c>
      <c r="P57" s="43" t="str">
        <f>MID(P$17,8,14)</f>
        <v/>
      </c>
      <c r="Q57" s="43" t="str">
        <f>MID(P$18,8,14)</f>
        <v/>
      </c>
      <c r="R57" s="43" t="str">
        <f>MID(P$19,8,14)</f>
        <v/>
      </c>
      <c r="S57" s="43" t="str">
        <f>MID(P$20,8,14)</f>
        <v/>
      </c>
      <c r="T57" s="34"/>
      <c r="U57" s="34" t="s">
        <v>116</v>
      </c>
      <c r="V57" s="41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</row>
    <row r="58" spans="1:47" x14ac:dyDescent="0.25">
      <c r="A58" s="32"/>
      <c r="B58" s="40"/>
      <c r="C58" s="43" t="s">
        <v>41</v>
      </c>
      <c r="D58" s="34"/>
      <c r="E58" s="34"/>
      <c r="F58" s="34"/>
      <c r="G58" s="34" t="str">
        <f>MID(P$8,15,22)</f>
        <v/>
      </c>
      <c r="H58" s="43" t="str">
        <f>MID(P$9,15,22)</f>
        <v>ing</v>
      </c>
      <c r="I58" s="43" t="str">
        <f>MID(P$10,15,22)</f>
        <v/>
      </c>
      <c r="J58" s="43" t="str">
        <f>MID(P$11,15,22)</f>
        <v/>
      </c>
      <c r="K58" s="43" t="str">
        <f>MID(P$12,15,22)</f>
        <v/>
      </c>
      <c r="L58" s="43" t="str">
        <f>MID(P$13,15,22)</f>
        <v/>
      </c>
      <c r="M58" s="43" t="str">
        <f>MID(P$14,15,22)</f>
        <v/>
      </c>
      <c r="N58" s="43" t="str">
        <f>MID(P$15,15,22)</f>
        <v/>
      </c>
      <c r="O58" s="43" t="str">
        <f>MID(P$16,15,22)</f>
        <v/>
      </c>
      <c r="P58" s="43" t="str">
        <f>MID(P$17,15,22)</f>
        <v/>
      </c>
      <c r="Q58" s="43" t="str">
        <f>MID(P$18,15,22)</f>
        <v/>
      </c>
      <c r="R58" s="43" t="str">
        <f>MID(P$19,15,22)</f>
        <v/>
      </c>
      <c r="S58" s="43" t="str">
        <f>MID(P$20,15,22)</f>
        <v/>
      </c>
      <c r="T58" s="34"/>
      <c r="U58" s="34"/>
      <c r="V58" s="41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</row>
    <row r="59" spans="1:47" x14ac:dyDescent="0.25">
      <c r="A59" s="32"/>
      <c r="B59" s="40"/>
      <c r="C59" s="4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41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</row>
    <row r="60" spans="1:47" x14ac:dyDescent="0.25">
      <c r="A60" s="32"/>
      <c r="B60" s="40"/>
      <c r="C60" s="43">
        <v>1</v>
      </c>
      <c r="D60" s="34" t="str">
        <f>P25</f>
        <v>Muur halfsteens</v>
      </c>
      <c r="E60" s="34"/>
      <c r="F60" s="34"/>
      <c r="G60" s="2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21"/>
      <c r="T60" s="34"/>
      <c r="U60" s="33">
        <f>SUM(G60:S60)</f>
        <v>0</v>
      </c>
      <c r="V60" s="4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</row>
    <row r="61" spans="1:47" x14ac:dyDescent="0.25">
      <c r="A61" s="32"/>
      <c r="B61" s="40"/>
      <c r="C61" s="43">
        <f>1+C60</f>
        <v>2</v>
      </c>
      <c r="D61" s="34" t="str">
        <f>P26</f>
        <v>Muur+5cm EPS</v>
      </c>
      <c r="E61" s="34"/>
      <c r="F61" s="34"/>
      <c r="G61" s="1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9"/>
      <c r="T61" s="34"/>
      <c r="U61" s="33">
        <f t="shared" ref="U61:U79" si="0">SUM(G61:S61)</f>
        <v>0</v>
      </c>
      <c r="V61" s="4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</row>
    <row r="62" spans="1:47" x14ac:dyDescent="0.25">
      <c r="A62" s="32"/>
      <c r="B62" s="40"/>
      <c r="C62" s="43">
        <f t="shared" ref="C62:C79" si="1">1+C61</f>
        <v>3</v>
      </c>
      <c r="D62" s="34" t="str">
        <f>P27</f>
        <v>Spouwmuur</v>
      </c>
      <c r="E62" s="34"/>
      <c r="F62" s="34"/>
      <c r="G62" s="15">
        <v>100</v>
      </c>
      <c r="H62" s="5">
        <v>100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9"/>
      <c r="T62" s="34"/>
      <c r="U62" s="33">
        <f t="shared" si="0"/>
        <v>200</v>
      </c>
      <c r="V62" s="41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</row>
    <row r="63" spans="1:47" x14ac:dyDescent="0.25">
      <c r="A63" s="32"/>
      <c r="B63" s="40"/>
      <c r="C63" s="43">
        <f t="shared" si="1"/>
        <v>4</v>
      </c>
      <c r="D63" s="34" t="str">
        <f>P28</f>
        <v>Spouwmuur+5cm EPS</v>
      </c>
      <c r="E63" s="34"/>
      <c r="F63" s="34"/>
      <c r="G63" s="1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9"/>
      <c r="T63" s="34"/>
      <c r="U63" s="33">
        <f t="shared" si="0"/>
        <v>0</v>
      </c>
      <c r="V63" s="41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</row>
    <row r="64" spans="1:47" x14ac:dyDescent="0.25">
      <c r="A64" s="32"/>
      <c r="B64" s="40"/>
      <c r="C64" s="43">
        <f t="shared" si="1"/>
        <v>5</v>
      </c>
      <c r="D64" s="34" t="str">
        <f>P29</f>
        <v>Lichtkoepels PCdubbel</v>
      </c>
      <c r="E64" s="34"/>
      <c r="F64" s="34"/>
      <c r="G64" s="1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9"/>
      <c r="T64" s="34"/>
      <c r="U64" s="33">
        <f t="shared" si="0"/>
        <v>0</v>
      </c>
      <c r="V64" s="4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</row>
    <row r="65" spans="1:47" x14ac:dyDescent="0.25">
      <c r="A65" s="32"/>
      <c r="B65" s="40"/>
      <c r="C65" s="43">
        <f t="shared" si="1"/>
        <v>6</v>
      </c>
      <c r="D65" s="34" t="str">
        <f>P30</f>
        <v>Raam 1 pane</v>
      </c>
      <c r="E65" s="34"/>
      <c r="F65" s="34"/>
      <c r="G65" s="1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9"/>
      <c r="T65" s="34"/>
      <c r="U65" s="33">
        <f t="shared" si="0"/>
        <v>0</v>
      </c>
      <c r="V65" s="4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</row>
    <row r="66" spans="1:47" x14ac:dyDescent="0.25">
      <c r="A66" s="32"/>
      <c r="B66" s="40"/>
      <c r="C66" s="43">
        <f t="shared" si="1"/>
        <v>7</v>
      </c>
      <c r="D66" s="34" t="str">
        <f>P31</f>
        <v>Raam 2 pane</v>
      </c>
      <c r="E66" s="34"/>
      <c r="F66" s="34"/>
      <c r="G66" s="15">
        <v>25</v>
      </c>
      <c r="H66" s="5">
        <v>25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9"/>
      <c r="T66" s="34"/>
      <c r="U66" s="33">
        <f t="shared" si="0"/>
        <v>50</v>
      </c>
      <c r="V66" s="41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</row>
    <row r="67" spans="1:47" x14ac:dyDescent="0.25">
      <c r="A67" s="32"/>
      <c r="B67" s="40"/>
      <c r="C67" s="43">
        <f t="shared" si="1"/>
        <v>8</v>
      </c>
      <c r="D67" s="34" t="str">
        <f>P32</f>
        <v>Raam 3 pane</v>
      </c>
      <c r="E67" s="34"/>
      <c r="F67" s="34"/>
      <c r="G67" s="1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9"/>
      <c r="T67" s="34"/>
      <c r="U67" s="33">
        <f t="shared" si="0"/>
        <v>0</v>
      </c>
      <c r="V67" s="41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</row>
    <row r="68" spans="1:47" x14ac:dyDescent="0.25">
      <c r="A68" s="32"/>
      <c r="B68" s="40"/>
      <c r="C68" s="43">
        <f t="shared" si="1"/>
        <v>9</v>
      </c>
      <c r="D68" s="34" t="str">
        <f>P33</f>
        <v>Plat dak+5cm PUR</v>
      </c>
      <c r="E68" s="34"/>
      <c r="F68" s="34"/>
      <c r="G68" s="15"/>
      <c r="H68" s="5">
        <v>200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9"/>
      <c r="T68" s="34"/>
      <c r="U68" s="33">
        <f t="shared" si="0"/>
        <v>200</v>
      </c>
      <c r="V68" s="41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</row>
    <row r="69" spans="1:47" x14ac:dyDescent="0.25">
      <c r="A69" s="32"/>
      <c r="B69" s="40"/>
      <c r="C69" s="43">
        <f t="shared" si="1"/>
        <v>10</v>
      </c>
      <c r="D69" s="34" t="str">
        <f>P34</f>
        <v>Schuin dak+5cm EPS</v>
      </c>
      <c r="E69" s="34"/>
      <c r="F69" s="34"/>
      <c r="G69" s="15"/>
      <c r="H69" s="5"/>
      <c r="I69" s="5"/>
      <c r="J69" s="5"/>
      <c r="K69" s="5"/>
      <c r="L69" s="5"/>
      <c r="M69" s="5"/>
      <c r="N69" s="5">
        <v>1</v>
      </c>
      <c r="O69" s="5"/>
      <c r="P69" s="5"/>
      <c r="Q69" s="5"/>
      <c r="R69" s="5"/>
      <c r="S69" s="9"/>
      <c r="T69" s="34"/>
      <c r="U69" s="33">
        <f t="shared" si="0"/>
        <v>1</v>
      </c>
      <c r="V69" s="41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</row>
    <row r="70" spans="1:47" x14ac:dyDescent="0.25">
      <c r="A70" s="32"/>
      <c r="B70" s="40"/>
      <c r="C70" s="43">
        <f t="shared" si="1"/>
        <v>11</v>
      </c>
      <c r="D70" s="34" t="str">
        <f>P35</f>
        <v>Hout dak erker</v>
      </c>
      <c r="E70" s="34"/>
      <c r="F70" s="34"/>
      <c r="G70" s="1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9"/>
      <c r="T70" s="34"/>
      <c r="U70" s="33">
        <f t="shared" si="0"/>
        <v>0</v>
      </c>
      <c r="V70" s="41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</row>
    <row r="71" spans="1:47" x14ac:dyDescent="0.25">
      <c r="A71" s="32"/>
      <c r="B71" s="40"/>
      <c r="C71" s="43">
        <f t="shared" si="1"/>
        <v>12</v>
      </c>
      <c r="D71" s="34" t="str">
        <f>P36</f>
        <v xml:space="preserve">Hout </v>
      </c>
      <c r="E71" s="34"/>
      <c r="F71" s="34"/>
      <c r="G71" s="15">
        <v>4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9"/>
      <c r="T71" s="34"/>
      <c r="U71" s="33">
        <f t="shared" si="0"/>
        <v>4</v>
      </c>
      <c r="V71" s="4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</row>
    <row r="72" spans="1:47" x14ac:dyDescent="0.25">
      <c r="A72" s="32"/>
      <c r="B72" s="40"/>
      <c r="C72" s="43">
        <f t="shared" si="1"/>
        <v>13</v>
      </c>
      <c r="D72" s="34" t="str">
        <f>P37</f>
        <v>Vloer + 5cm EPS</v>
      </c>
      <c r="E72" s="34"/>
      <c r="F72" s="34"/>
      <c r="G72" s="1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9"/>
      <c r="T72" s="34"/>
      <c r="U72" s="33">
        <f t="shared" si="0"/>
        <v>0</v>
      </c>
      <c r="V72" s="4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</row>
    <row r="73" spans="1:47" x14ac:dyDescent="0.25">
      <c r="A73" s="32"/>
      <c r="B73" s="40"/>
      <c r="C73" s="43">
        <f t="shared" si="1"/>
        <v>14</v>
      </c>
      <c r="D73" s="34" t="str">
        <f>P38</f>
        <v>betonvloer op zand+hout</v>
      </c>
      <c r="E73" s="34"/>
      <c r="F73" s="34"/>
      <c r="G73" s="15">
        <v>150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9"/>
      <c r="T73" s="34"/>
      <c r="U73" s="33">
        <f t="shared" si="0"/>
        <v>150</v>
      </c>
      <c r="V73" s="41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</row>
    <row r="74" spans="1:47" x14ac:dyDescent="0.25">
      <c r="A74" s="32"/>
      <c r="B74" s="40"/>
      <c r="C74" s="43">
        <f t="shared" si="1"/>
        <v>15</v>
      </c>
      <c r="D74" s="34" t="str">
        <f>P39</f>
        <v>betonvloer op zand+tegels</v>
      </c>
      <c r="E74" s="34"/>
      <c r="F74" s="34"/>
      <c r="G74" s="1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9"/>
      <c r="T74" s="34"/>
      <c r="U74" s="33">
        <f t="shared" si="0"/>
        <v>0</v>
      </c>
      <c r="V74" s="41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</row>
    <row r="75" spans="1:47" x14ac:dyDescent="0.25">
      <c r="A75" s="32"/>
      <c r="B75" s="40"/>
      <c r="C75" s="43">
        <f t="shared" si="1"/>
        <v>16</v>
      </c>
      <c r="D75" s="34" t="str">
        <f>P40</f>
        <v>granito vloer op zand</v>
      </c>
      <c r="E75" s="34"/>
      <c r="F75" s="34"/>
      <c r="G75" s="1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9"/>
      <c r="T75" s="34"/>
      <c r="U75" s="33">
        <f t="shared" si="0"/>
        <v>0</v>
      </c>
      <c r="V75" s="4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</row>
    <row r="76" spans="1:47" x14ac:dyDescent="0.25">
      <c r="A76" s="32"/>
      <c r="B76" s="40"/>
      <c r="C76" s="43">
        <f t="shared" si="1"/>
        <v>17</v>
      </c>
      <c r="D76" s="34">
        <f>P41</f>
        <v>0</v>
      </c>
      <c r="E76" s="34"/>
      <c r="F76" s="34"/>
      <c r="G76" s="1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9"/>
      <c r="T76" s="34"/>
      <c r="U76" s="33">
        <f t="shared" si="0"/>
        <v>0</v>
      </c>
      <c r="V76" s="4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</row>
    <row r="77" spans="1:47" x14ac:dyDescent="0.25">
      <c r="A77" s="32"/>
      <c r="B77" s="40"/>
      <c r="C77" s="43">
        <f t="shared" si="1"/>
        <v>18</v>
      </c>
      <c r="D77" s="34">
        <f>P42</f>
        <v>0</v>
      </c>
      <c r="E77" s="34"/>
      <c r="F77" s="34"/>
      <c r="G77" s="1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9"/>
      <c r="T77" s="34"/>
      <c r="U77" s="33">
        <f t="shared" si="0"/>
        <v>0</v>
      </c>
      <c r="V77" s="41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</row>
    <row r="78" spans="1:47" x14ac:dyDescent="0.25">
      <c r="A78" s="32"/>
      <c r="B78" s="40"/>
      <c r="C78" s="43">
        <f t="shared" si="1"/>
        <v>19</v>
      </c>
      <c r="D78" s="34">
        <f>P43</f>
        <v>0</v>
      </c>
      <c r="E78" s="34"/>
      <c r="F78" s="34"/>
      <c r="G78" s="1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9"/>
      <c r="T78" s="34"/>
      <c r="U78" s="33">
        <f t="shared" si="0"/>
        <v>0</v>
      </c>
      <c r="V78" s="41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</row>
    <row r="79" spans="1:47" x14ac:dyDescent="0.25">
      <c r="A79" s="32"/>
      <c r="B79" s="40"/>
      <c r="C79" s="43">
        <f t="shared" si="1"/>
        <v>20</v>
      </c>
      <c r="D79" s="34">
        <f>P44</f>
        <v>0</v>
      </c>
      <c r="E79" s="34"/>
      <c r="F79" s="34"/>
      <c r="G79" s="1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3"/>
      <c r="T79" s="34"/>
      <c r="U79" s="33">
        <f t="shared" si="0"/>
        <v>0</v>
      </c>
      <c r="V79" s="4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</row>
    <row r="80" spans="1:47" x14ac:dyDescent="0.25">
      <c r="A80" s="32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4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</row>
    <row r="81" spans="1:47" x14ac:dyDescent="0.25">
      <c r="A81" s="32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41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</row>
    <row r="82" spans="1:47" x14ac:dyDescent="0.25">
      <c r="A82" s="32"/>
      <c r="B82" s="40"/>
      <c r="C82" s="34" t="s">
        <v>103</v>
      </c>
      <c r="D82" s="34"/>
      <c r="E82" s="34"/>
      <c r="F82" s="34"/>
      <c r="G82" s="33">
        <f>SUM(G60:G79)</f>
        <v>279</v>
      </c>
      <c r="H82" s="33">
        <f t="shared" ref="H82:S82" si="2">SUM(H60:H79)</f>
        <v>325</v>
      </c>
      <c r="I82" s="33">
        <f t="shared" si="2"/>
        <v>0</v>
      </c>
      <c r="J82" s="33">
        <f t="shared" si="2"/>
        <v>0</v>
      </c>
      <c r="K82" s="33">
        <f t="shared" si="2"/>
        <v>0</v>
      </c>
      <c r="L82" s="33">
        <f t="shared" si="2"/>
        <v>0</v>
      </c>
      <c r="M82" s="33">
        <f t="shared" si="2"/>
        <v>0</v>
      </c>
      <c r="N82" s="33">
        <f t="shared" si="2"/>
        <v>1</v>
      </c>
      <c r="O82" s="33">
        <f t="shared" si="2"/>
        <v>0</v>
      </c>
      <c r="P82" s="33">
        <f t="shared" si="2"/>
        <v>0</v>
      </c>
      <c r="Q82" s="33">
        <f t="shared" si="2"/>
        <v>0</v>
      </c>
      <c r="R82" s="33">
        <f t="shared" si="2"/>
        <v>0</v>
      </c>
      <c r="S82" s="33">
        <f t="shared" si="2"/>
        <v>0</v>
      </c>
      <c r="T82" s="34"/>
      <c r="U82" s="35" t="s">
        <v>121</v>
      </c>
      <c r="V82" s="41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</row>
    <row r="83" spans="1:47" x14ac:dyDescent="0.25">
      <c r="A83" s="32"/>
      <c r="B83" s="40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4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</row>
    <row r="84" spans="1:47" x14ac:dyDescent="0.25">
      <c r="A84" s="32"/>
      <c r="B84" s="40"/>
      <c r="C84" s="34" t="s">
        <v>104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 t="s">
        <v>105</v>
      </c>
      <c r="T84" s="34"/>
      <c r="U84" s="33">
        <f>SUM(U60:U79)</f>
        <v>605</v>
      </c>
      <c r="V84" s="4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</row>
    <row r="85" spans="1:47" x14ac:dyDescent="0.25">
      <c r="A85" s="32"/>
      <c r="B85" s="40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4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</row>
    <row r="86" spans="1:47" x14ac:dyDescent="0.25">
      <c r="A86" s="32"/>
      <c r="B86" s="4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4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</row>
    <row r="87" spans="1:47" x14ac:dyDescent="0.25">
      <c r="A87" s="32"/>
      <c r="B87" s="40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4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</row>
    <row r="88" spans="1:47" x14ac:dyDescent="0.25">
      <c r="A88" s="32"/>
      <c r="B88" s="40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41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</row>
    <row r="89" spans="1:47" x14ac:dyDescent="0.25">
      <c r="A89" s="32"/>
      <c r="B89" s="40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4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</row>
    <row r="90" spans="1:47" x14ac:dyDescent="0.25">
      <c r="A90" s="32"/>
      <c r="B90" s="40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4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</row>
    <row r="91" spans="1:47" x14ac:dyDescent="0.25">
      <c r="A91" s="32"/>
      <c r="B91" s="40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41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</row>
    <row r="92" spans="1:47" x14ac:dyDescent="0.25">
      <c r="A92" s="32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41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</row>
    <row r="93" spans="1:47" ht="15.75" thickBot="1" x14ac:dyDescent="0.3">
      <c r="A93" s="32"/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6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</row>
    <row r="94" spans="1:47" x14ac:dyDescent="0.25">
      <c r="A94" s="32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9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</row>
    <row r="95" spans="1:47" x14ac:dyDescent="0.25">
      <c r="A95" s="32"/>
      <c r="B95" s="40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3" t="s">
        <v>4</v>
      </c>
      <c r="Q95" s="34"/>
      <c r="R95" s="34"/>
      <c r="S95" s="34"/>
      <c r="T95" s="34"/>
      <c r="U95" s="34"/>
      <c r="V95" s="4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</row>
    <row r="96" spans="1:47" x14ac:dyDescent="0.25">
      <c r="A96" s="32"/>
      <c r="B96" s="40"/>
      <c r="C96" s="34"/>
      <c r="D96" s="34"/>
      <c r="E96" s="34"/>
      <c r="F96" s="34"/>
      <c r="G96" s="33" t="s">
        <v>76</v>
      </c>
      <c r="H96" s="34" t="s">
        <v>1</v>
      </c>
      <c r="I96" s="34"/>
      <c r="J96" s="34"/>
      <c r="K96" s="34"/>
      <c r="L96" s="34"/>
      <c r="M96" s="34"/>
      <c r="N96" s="33" t="s">
        <v>2</v>
      </c>
      <c r="O96" s="33" t="s">
        <v>3</v>
      </c>
      <c r="P96" s="34" t="s">
        <v>65</v>
      </c>
      <c r="Q96" s="34"/>
      <c r="R96" s="34"/>
      <c r="S96" s="34"/>
      <c r="T96" s="34"/>
      <c r="U96" s="34"/>
      <c r="V96" s="41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</row>
    <row r="97" spans="1:47" x14ac:dyDescent="0.25">
      <c r="A97" s="32"/>
      <c r="B97" s="40"/>
      <c r="C97" s="42" t="s">
        <v>84</v>
      </c>
      <c r="D97" s="34"/>
      <c r="E97" s="34"/>
      <c r="F97" s="34"/>
      <c r="G97" s="33" t="s">
        <v>0</v>
      </c>
      <c r="H97" s="47" t="s">
        <v>74</v>
      </c>
      <c r="I97" s="34"/>
      <c r="J97" s="34"/>
      <c r="K97" s="34"/>
      <c r="L97" s="34"/>
      <c r="M97" s="34"/>
      <c r="N97" s="33" t="s">
        <v>5</v>
      </c>
      <c r="O97" s="33" t="s">
        <v>6</v>
      </c>
      <c r="P97" s="33" t="s">
        <v>7</v>
      </c>
      <c r="Q97" s="34"/>
      <c r="R97" s="34"/>
      <c r="S97" s="34"/>
      <c r="T97" s="34"/>
      <c r="U97" s="34"/>
      <c r="V97" s="4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</row>
    <row r="98" spans="1:47" x14ac:dyDescent="0.25">
      <c r="A98" s="32"/>
      <c r="B98" s="40"/>
      <c r="C98" s="34"/>
      <c r="D98" s="34"/>
      <c r="E98" s="34"/>
      <c r="F98" s="34"/>
      <c r="G98" s="33"/>
      <c r="H98" s="34"/>
      <c r="I98" s="34"/>
      <c r="J98" s="34"/>
      <c r="K98" s="34"/>
      <c r="L98" s="34"/>
      <c r="M98" s="34"/>
      <c r="N98" s="33"/>
      <c r="O98" s="33"/>
      <c r="P98" s="33"/>
      <c r="Q98" s="34"/>
      <c r="R98" s="34"/>
      <c r="S98" s="34"/>
      <c r="T98" s="34"/>
      <c r="U98" s="34"/>
      <c r="V98" s="4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</row>
    <row r="99" spans="1:47" x14ac:dyDescent="0.25">
      <c r="A99" s="32"/>
      <c r="B99" s="40"/>
      <c r="C99" s="34"/>
      <c r="D99" s="34"/>
      <c r="E99" s="34"/>
      <c r="F99" s="34"/>
      <c r="G99" s="33">
        <v>1</v>
      </c>
      <c r="H99" s="34" t="s">
        <v>8</v>
      </c>
      <c r="I99" s="34"/>
      <c r="J99" s="34"/>
      <c r="K99" s="34"/>
      <c r="L99" s="34"/>
      <c r="M99" s="34"/>
      <c r="N99" s="48">
        <v>0.93</v>
      </c>
      <c r="O99" s="33">
        <v>0.01</v>
      </c>
      <c r="P99" s="49">
        <f>O99/N99</f>
        <v>1.075268817204301E-2</v>
      </c>
      <c r="Q99" s="34"/>
      <c r="R99" s="34"/>
      <c r="S99" s="34"/>
      <c r="T99" s="34"/>
      <c r="U99" s="34"/>
      <c r="V99" s="4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</row>
    <row r="100" spans="1:47" x14ac:dyDescent="0.25">
      <c r="A100" s="32"/>
      <c r="B100" s="40"/>
      <c r="C100" s="34"/>
      <c r="D100" s="34"/>
      <c r="E100" s="34"/>
      <c r="F100" s="34"/>
      <c r="G100" s="33">
        <f>1+G99</f>
        <v>2</v>
      </c>
      <c r="H100" s="34" t="s">
        <v>9</v>
      </c>
      <c r="I100" s="34"/>
      <c r="J100" s="34"/>
      <c r="K100" s="34"/>
      <c r="L100" s="34"/>
      <c r="M100" s="34"/>
      <c r="N100" s="48">
        <v>1.1599999999999999</v>
      </c>
      <c r="O100" s="33">
        <v>0.01</v>
      </c>
      <c r="P100" s="49">
        <f t="shared" ref="P100:P114" si="3">O100/N100</f>
        <v>8.6206896551724154E-3</v>
      </c>
      <c r="Q100" s="34"/>
      <c r="R100" s="34"/>
      <c r="S100" s="34"/>
      <c r="T100" s="34"/>
      <c r="U100" s="34"/>
      <c r="V100" s="41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</row>
    <row r="101" spans="1:47" x14ac:dyDescent="0.25">
      <c r="A101" s="32"/>
      <c r="B101" s="40"/>
      <c r="C101" s="34"/>
      <c r="D101" s="34"/>
      <c r="E101" s="34"/>
      <c r="F101" s="34"/>
      <c r="G101" s="33">
        <f t="shared" ref="G101:G136" si="4">1+G100</f>
        <v>3</v>
      </c>
      <c r="H101" s="34" t="s">
        <v>10</v>
      </c>
      <c r="I101" s="34"/>
      <c r="J101" s="34"/>
      <c r="K101" s="34"/>
      <c r="L101" s="34"/>
      <c r="M101" s="34"/>
      <c r="N101" s="48">
        <v>1.2</v>
      </c>
      <c r="O101" s="33">
        <v>0.1</v>
      </c>
      <c r="P101" s="49">
        <f t="shared" si="3"/>
        <v>8.3333333333333343E-2</v>
      </c>
      <c r="Q101" s="34"/>
      <c r="R101" s="34"/>
      <c r="S101" s="34"/>
      <c r="T101" s="34"/>
      <c r="U101" s="34"/>
      <c r="V101" s="4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</row>
    <row r="102" spans="1:47" x14ac:dyDescent="0.25">
      <c r="A102" s="32"/>
      <c r="B102" s="40"/>
      <c r="C102" s="34"/>
      <c r="D102" s="34"/>
      <c r="E102" s="34"/>
      <c r="F102" s="34"/>
      <c r="G102" s="33">
        <f t="shared" si="4"/>
        <v>4</v>
      </c>
      <c r="H102" s="34" t="s">
        <v>11</v>
      </c>
      <c r="I102" s="34"/>
      <c r="J102" s="34"/>
      <c r="K102" s="34"/>
      <c r="L102" s="34"/>
      <c r="M102" s="34"/>
      <c r="N102" s="48">
        <v>0.6</v>
      </c>
      <c r="O102" s="33">
        <v>0.1</v>
      </c>
      <c r="P102" s="49">
        <f t="shared" si="3"/>
        <v>0.16666666666666669</v>
      </c>
      <c r="Q102" s="34"/>
      <c r="R102" s="34"/>
      <c r="S102" s="34"/>
      <c r="T102" s="34"/>
      <c r="U102" s="34"/>
      <c r="V102" s="4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</row>
    <row r="103" spans="1:47" x14ac:dyDescent="0.25">
      <c r="A103" s="32"/>
      <c r="B103" s="40"/>
      <c r="C103" s="34"/>
      <c r="D103" s="34"/>
      <c r="E103" s="34"/>
      <c r="F103" s="34"/>
      <c r="G103" s="33">
        <f t="shared" si="4"/>
        <v>5</v>
      </c>
      <c r="H103" s="34" t="s">
        <v>12</v>
      </c>
      <c r="I103" s="34"/>
      <c r="J103" s="34"/>
      <c r="K103" s="34"/>
      <c r="L103" s="34"/>
      <c r="M103" s="34"/>
      <c r="N103" s="48">
        <v>0.78</v>
      </c>
      <c r="O103" s="33">
        <v>0.1</v>
      </c>
      <c r="P103" s="49">
        <f t="shared" si="3"/>
        <v>0.12820512820512822</v>
      </c>
      <c r="Q103" s="34"/>
      <c r="R103" s="34"/>
      <c r="S103" s="34"/>
      <c r="T103" s="34"/>
      <c r="U103" s="34"/>
      <c r="V103" s="41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</row>
    <row r="104" spans="1:47" x14ac:dyDescent="0.25">
      <c r="A104" s="32"/>
      <c r="B104" s="40"/>
      <c r="C104" s="34"/>
      <c r="D104" s="34"/>
      <c r="E104" s="34"/>
      <c r="F104" s="34"/>
      <c r="G104" s="33">
        <f t="shared" si="4"/>
        <v>6</v>
      </c>
      <c r="H104" s="34" t="s">
        <v>13</v>
      </c>
      <c r="I104" s="34"/>
      <c r="J104" s="34"/>
      <c r="K104" s="34"/>
      <c r="L104" s="34"/>
      <c r="M104" s="34"/>
      <c r="N104" s="48">
        <v>1.4</v>
      </c>
      <c r="O104" s="33">
        <v>0.1</v>
      </c>
      <c r="P104" s="49">
        <f t="shared" si="3"/>
        <v>7.1428571428571438E-2</v>
      </c>
      <c r="Q104" s="34"/>
      <c r="R104" s="34"/>
      <c r="S104" s="34"/>
      <c r="T104" s="34"/>
      <c r="U104" s="34"/>
      <c r="V104" s="41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</row>
    <row r="105" spans="1:47" x14ac:dyDescent="0.25">
      <c r="A105" s="32"/>
      <c r="B105" s="40"/>
      <c r="C105" s="34"/>
      <c r="D105" s="34"/>
      <c r="E105" s="34"/>
      <c r="F105" s="34"/>
      <c r="G105" s="33">
        <f t="shared" si="4"/>
        <v>7</v>
      </c>
      <c r="H105" s="34" t="s">
        <v>14</v>
      </c>
      <c r="I105" s="34"/>
      <c r="J105" s="34"/>
      <c r="K105" s="34"/>
      <c r="L105" s="34"/>
      <c r="M105" s="34"/>
      <c r="N105" s="48">
        <v>0.25</v>
      </c>
      <c r="O105" s="33">
        <v>0.01</v>
      </c>
      <c r="P105" s="49">
        <f t="shared" si="3"/>
        <v>0.04</v>
      </c>
      <c r="Q105" s="34"/>
      <c r="R105" s="34"/>
      <c r="S105" s="34"/>
      <c r="T105" s="34"/>
      <c r="U105" s="34"/>
      <c r="V105" s="4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</row>
    <row r="106" spans="1:47" x14ac:dyDescent="0.25">
      <c r="A106" s="32"/>
      <c r="B106" s="40"/>
      <c r="C106" s="34"/>
      <c r="D106" s="34"/>
      <c r="E106" s="34"/>
      <c r="F106" s="34"/>
      <c r="G106" s="33">
        <f t="shared" si="4"/>
        <v>8</v>
      </c>
      <c r="H106" s="34" t="s">
        <v>15</v>
      </c>
      <c r="I106" s="34"/>
      <c r="J106" s="34"/>
      <c r="K106" s="34"/>
      <c r="L106" s="34"/>
      <c r="M106" s="34"/>
      <c r="N106" s="48">
        <v>0.25</v>
      </c>
      <c r="O106" s="33">
        <v>5.0000000000000001E-3</v>
      </c>
      <c r="P106" s="49">
        <f t="shared" si="3"/>
        <v>0.02</v>
      </c>
      <c r="Q106" s="34"/>
      <c r="R106" s="34"/>
      <c r="S106" s="34"/>
      <c r="T106" s="34"/>
      <c r="U106" s="34"/>
      <c r="V106" s="4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</row>
    <row r="107" spans="1:47" x14ac:dyDescent="0.25">
      <c r="A107" s="32"/>
      <c r="B107" s="40"/>
      <c r="C107" s="34"/>
      <c r="D107" s="34"/>
      <c r="E107" s="34"/>
      <c r="F107" s="34"/>
      <c r="G107" s="33">
        <f t="shared" si="4"/>
        <v>9</v>
      </c>
      <c r="H107" s="34" t="s">
        <v>16</v>
      </c>
      <c r="I107" s="34"/>
      <c r="J107" s="34"/>
      <c r="K107" s="34"/>
      <c r="L107" s="34"/>
      <c r="M107" s="34"/>
      <c r="N107" s="48">
        <v>1.2</v>
      </c>
      <c r="O107" s="33">
        <v>5.0000000000000001E-3</v>
      </c>
      <c r="P107" s="49">
        <f t="shared" si="3"/>
        <v>4.1666666666666666E-3</v>
      </c>
      <c r="Q107" s="34"/>
      <c r="R107" s="34"/>
      <c r="S107" s="34"/>
      <c r="T107" s="34"/>
      <c r="U107" s="34"/>
      <c r="V107" s="4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</row>
    <row r="108" spans="1:47" x14ac:dyDescent="0.25">
      <c r="A108" s="32"/>
      <c r="B108" s="40"/>
      <c r="C108" s="34"/>
      <c r="D108" s="34"/>
      <c r="E108" s="34"/>
      <c r="F108" s="34"/>
      <c r="G108" s="33">
        <f t="shared" si="4"/>
        <v>10</v>
      </c>
      <c r="H108" s="34" t="s">
        <v>17</v>
      </c>
      <c r="I108" s="34"/>
      <c r="J108" s="34"/>
      <c r="K108" s="34"/>
      <c r="L108" s="34"/>
      <c r="M108" s="34"/>
      <c r="N108" s="48">
        <v>0.17</v>
      </c>
      <c r="O108" s="33">
        <v>0.05</v>
      </c>
      <c r="P108" s="49">
        <f t="shared" si="3"/>
        <v>0.29411764705882354</v>
      </c>
      <c r="Q108" s="34"/>
      <c r="R108" s="34"/>
      <c r="S108" s="34"/>
      <c r="T108" s="34"/>
      <c r="U108" s="34"/>
      <c r="V108" s="41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</row>
    <row r="109" spans="1:47" x14ac:dyDescent="0.25">
      <c r="A109" s="32"/>
      <c r="B109" s="40"/>
      <c r="C109" s="34"/>
      <c r="D109" s="34"/>
      <c r="E109" s="34"/>
      <c r="F109" s="34"/>
      <c r="G109" s="33">
        <f t="shared" si="4"/>
        <v>11</v>
      </c>
      <c r="H109" s="34" t="s">
        <v>18</v>
      </c>
      <c r="I109" s="34"/>
      <c r="J109" s="34"/>
      <c r="K109" s="34"/>
      <c r="L109" s="34"/>
      <c r="M109" s="34"/>
      <c r="N109" s="48">
        <v>0.13</v>
      </c>
      <c r="O109" s="33">
        <v>0.01</v>
      </c>
      <c r="P109" s="49">
        <f t="shared" si="3"/>
        <v>7.6923076923076927E-2</v>
      </c>
      <c r="Q109" s="34"/>
      <c r="R109" s="34"/>
      <c r="S109" s="34"/>
      <c r="T109" s="34"/>
      <c r="U109" s="34"/>
      <c r="V109" s="4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</row>
    <row r="110" spans="1:47" x14ac:dyDescent="0.25">
      <c r="A110" s="32"/>
      <c r="B110" s="40"/>
      <c r="C110" s="34"/>
      <c r="D110" s="34"/>
      <c r="E110" s="34"/>
      <c r="F110" s="34"/>
      <c r="G110" s="33">
        <f t="shared" si="4"/>
        <v>12</v>
      </c>
      <c r="H110" s="34" t="s">
        <v>19</v>
      </c>
      <c r="I110" s="34"/>
      <c r="J110" s="34"/>
      <c r="K110" s="34"/>
      <c r="L110" s="34"/>
      <c r="M110" s="34"/>
      <c r="N110" s="48">
        <v>0.15</v>
      </c>
      <c r="O110" s="33">
        <v>0.02</v>
      </c>
      <c r="P110" s="49">
        <f t="shared" si="3"/>
        <v>0.13333333333333333</v>
      </c>
      <c r="Q110" s="34"/>
      <c r="R110" s="34"/>
      <c r="S110" s="34"/>
      <c r="T110" s="34"/>
      <c r="U110" s="34"/>
      <c r="V110" s="4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</row>
    <row r="111" spans="1:47" x14ac:dyDescent="0.25">
      <c r="A111" s="32"/>
      <c r="B111" s="40"/>
      <c r="C111" s="34"/>
      <c r="D111" s="34"/>
      <c r="E111" s="34"/>
      <c r="F111" s="34"/>
      <c r="G111" s="33">
        <f t="shared" si="4"/>
        <v>13</v>
      </c>
      <c r="H111" s="34" t="s">
        <v>20</v>
      </c>
      <c r="I111" s="34"/>
      <c r="J111" s="34"/>
      <c r="K111" s="34"/>
      <c r="L111" s="34"/>
      <c r="M111" s="34"/>
      <c r="N111" s="48">
        <v>0.14000000000000001</v>
      </c>
      <c r="O111" s="33">
        <v>2.1999999999999999E-2</v>
      </c>
      <c r="P111" s="49">
        <f t="shared" si="3"/>
        <v>0.15714285714285711</v>
      </c>
      <c r="Q111" s="34"/>
      <c r="R111" s="34"/>
      <c r="S111" s="34"/>
      <c r="T111" s="34"/>
      <c r="U111" s="34"/>
      <c r="V111" s="4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</row>
    <row r="112" spans="1:47" x14ac:dyDescent="0.25">
      <c r="A112" s="32"/>
      <c r="B112" s="40"/>
      <c r="C112" s="34"/>
      <c r="D112" s="34"/>
      <c r="E112" s="34"/>
      <c r="F112" s="34"/>
      <c r="G112" s="33">
        <f t="shared" si="4"/>
        <v>14</v>
      </c>
      <c r="H112" s="34" t="s">
        <v>21</v>
      </c>
      <c r="I112" s="34"/>
      <c r="J112" s="34"/>
      <c r="K112" s="34"/>
      <c r="L112" s="34"/>
      <c r="M112" s="34"/>
      <c r="N112" s="48">
        <v>3.5000000000000003E-2</v>
      </c>
      <c r="O112" s="33">
        <v>0.05</v>
      </c>
      <c r="P112" s="49">
        <f t="shared" si="3"/>
        <v>1.4285714285714286</v>
      </c>
      <c r="Q112" s="34"/>
      <c r="R112" s="34"/>
      <c r="S112" s="34"/>
      <c r="T112" s="34"/>
      <c r="U112" s="34"/>
      <c r="V112" s="4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</row>
    <row r="113" spans="1:47" x14ac:dyDescent="0.25">
      <c r="A113" s="32"/>
      <c r="B113" s="40"/>
      <c r="C113" s="34"/>
      <c r="D113" s="34"/>
      <c r="E113" s="34"/>
      <c r="F113" s="34"/>
      <c r="G113" s="33">
        <f t="shared" si="4"/>
        <v>15</v>
      </c>
      <c r="H113" s="34" t="s">
        <v>75</v>
      </c>
      <c r="I113" s="34"/>
      <c r="J113" s="34"/>
      <c r="K113" s="34"/>
      <c r="L113" s="34"/>
      <c r="M113" s="34"/>
      <c r="N113" s="48">
        <v>3.5000000000000003E-2</v>
      </c>
      <c r="O113" s="33">
        <v>0.06</v>
      </c>
      <c r="P113" s="49">
        <f t="shared" si="3"/>
        <v>1.714285714285714</v>
      </c>
      <c r="Q113" s="34"/>
      <c r="R113" s="34"/>
      <c r="S113" s="34"/>
      <c r="T113" s="34"/>
      <c r="U113" s="34"/>
      <c r="V113" s="4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</row>
    <row r="114" spans="1:47" x14ac:dyDescent="0.25">
      <c r="A114" s="32"/>
      <c r="B114" s="40"/>
      <c r="C114" s="34"/>
      <c r="D114" s="34"/>
      <c r="E114" s="34"/>
      <c r="F114" s="34"/>
      <c r="G114" s="33">
        <f t="shared" si="4"/>
        <v>16</v>
      </c>
      <c r="H114" s="34" t="s">
        <v>22</v>
      </c>
      <c r="I114" s="34"/>
      <c r="J114" s="34"/>
      <c r="K114" s="34"/>
      <c r="L114" s="34"/>
      <c r="M114" s="34"/>
      <c r="N114" s="33">
        <v>2.1000000000000001E-2</v>
      </c>
      <c r="O114" s="33">
        <v>0.15</v>
      </c>
      <c r="P114" s="49">
        <f t="shared" si="3"/>
        <v>7.1428571428571423</v>
      </c>
      <c r="Q114" s="34"/>
      <c r="R114" s="34"/>
      <c r="S114" s="34"/>
      <c r="T114" s="34"/>
      <c r="U114" s="34"/>
      <c r="V114" s="4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</row>
    <row r="115" spans="1:47" x14ac:dyDescent="0.25">
      <c r="A115" s="32"/>
      <c r="B115" s="40"/>
      <c r="C115" s="34"/>
      <c r="D115" s="34"/>
      <c r="E115" s="34"/>
      <c r="F115" s="34"/>
      <c r="G115" s="33">
        <f t="shared" si="4"/>
        <v>17</v>
      </c>
      <c r="H115" s="34" t="s">
        <v>23</v>
      </c>
      <c r="I115" s="34"/>
      <c r="J115" s="34"/>
      <c r="K115" s="34"/>
      <c r="L115" s="34"/>
      <c r="M115" s="34"/>
      <c r="N115" s="48"/>
      <c r="O115" s="33"/>
      <c r="P115" s="50">
        <v>0.09</v>
      </c>
      <c r="Q115" s="34"/>
      <c r="R115" s="34"/>
      <c r="S115" s="34"/>
      <c r="T115" s="34"/>
      <c r="U115" s="34"/>
      <c r="V115" s="41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</row>
    <row r="116" spans="1:47" x14ac:dyDescent="0.25">
      <c r="A116" s="32"/>
      <c r="B116" s="40"/>
      <c r="C116" s="34"/>
      <c r="D116" s="34"/>
      <c r="E116" s="34"/>
      <c r="F116" s="34"/>
      <c r="G116" s="33">
        <f t="shared" si="4"/>
        <v>18</v>
      </c>
      <c r="H116" s="34" t="s">
        <v>24</v>
      </c>
      <c r="I116" s="34"/>
      <c r="J116" s="34"/>
      <c r="K116" s="34"/>
      <c r="L116" s="34"/>
      <c r="M116" s="34"/>
      <c r="N116" s="48">
        <v>2.5000000000000001E-2</v>
      </c>
      <c r="O116" s="33"/>
      <c r="P116" s="50">
        <v>0.15</v>
      </c>
      <c r="Q116" s="34"/>
      <c r="R116" s="34"/>
      <c r="S116" s="34"/>
      <c r="T116" s="34"/>
      <c r="U116" s="34"/>
      <c r="V116" s="41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</row>
    <row r="117" spans="1:47" x14ac:dyDescent="0.25">
      <c r="A117" s="32"/>
      <c r="B117" s="40"/>
      <c r="C117" s="34"/>
      <c r="D117" s="34"/>
      <c r="E117" s="34"/>
      <c r="F117" s="34"/>
      <c r="G117" s="33">
        <f t="shared" si="4"/>
        <v>19</v>
      </c>
      <c r="H117" s="34" t="s">
        <v>25</v>
      </c>
      <c r="I117" s="34"/>
      <c r="J117" s="34"/>
      <c r="K117" s="34"/>
      <c r="L117" s="34"/>
      <c r="M117" s="34"/>
      <c r="N117" s="33"/>
      <c r="O117" s="33"/>
      <c r="P117" s="50">
        <v>0.18</v>
      </c>
      <c r="Q117" s="34"/>
      <c r="R117" s="34"/>
      <c r="S117" s="34"/>
      <c r="T117" s="34"/>
      <c r="U117" s="34"/>
      <c r="V117" s="41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</row>
    <row r="118" spans="1:47" x14ac:dyDescent="0.25">
      <c r="A118" s="32"/>
      <c r="B118" s="40"/>
      <c r="C118" s="34"/>
      <c r="D118" s="34"/>
      <c r="E118" s="34"/>
      <c r="F118" s="34"/>
      <c r="G118" s="33">
        <f t="shared" si="4"/>
        <v>20</v>
      </c>
      <c r="H118" s="34" t="s">
        <v>22</v>
      </c>
      <c r="I118" s="34"/>
      <c r="J118" s="34"/>
      <c r="K118" s="34"/>
      <c r="L118" s="34"/>
      <c r="M118" s="34"/>
      <c r="N118" s="33">
        <v>2.1000000000000001E-2</v>
      </c>
      <c r="O118" s="33">
        <v>0.1</v>
      </c>
      <c r="P118" s="49">
        <f t="shared" ref="P118" si="5">O118/N118</f>
        <v>4.7619047619047619</v>
      </c>
      <c r="Q118" s="34"/>
      <c r="R118" s="34"/>
      <c r="S118" s="34"/>
      <c r="T118" s="34"/>
      <c r="U118" s="34"/>
      <c r="V118" s="4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</row>
    <row r="119" spans="1:47" x14ac:dyDescent="0.25">
      <c r="A119" s="32"/>
      <c r="B119" s="40"/>
      <c r="C119" s="34"/>
      <c r="D119" s="34"/>
      <c r="E119" s="34"/>
      <c r="F119" s="34"/>
      <c r="G119" s="33">
        <f t="shared" si="4"/>
        <v>21</v>
      </c>
      <c r="H119" s="34" t="s">
        <v>26</v>
      </c>
      <c r="I119" s="34"/>
      <c r="J119" s="34"/>
      <c r="K119" s="34"/>
      <c r="L119" s="34"/>
      <c r="M119" s="34"/>
      <c r="N119" s="33"/>
      <c r="O119" s="33"/>
      <c r="P119" s="50">
        <v>0.56999999999999995</v>
      </c>
      <c r="Q119" s="34"/>
      <c r="R119" s="34"/>
      <c r="S119" s="34"/>
      <c r="T119" s="34"/>
      <c r="U119" s="34"/>
      <c r="V119" s="4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</row>
    <row r="120" spans="1:47" x14ac:dyDescent="0.25">
      <c r="A120" s="32"/>
      <c r="B120" s="40"/>
      <c r="C120" s="34"/>
      <c r="D120" s="34"/>
      <c r="E120" s="34"/>
      <c r="F120" s="34"/>
      <c r="G120" s="33">
        <f t="shared" si="4"/>
        <v>22</v>
      </c>
      <c r="H120" s="34" t="s">
        <v>27</v>
      </c>
      <c r="I120" s="34"/>
      <c r="J120" s="34"/>
      <c r="K120" s="34"/>
      <c r="L120" s="34"/>
      <c r="M120" s="34"/>
      <c r="N120" s="33"/>
      <c r="O120" s="33"/>
      <c r="P120" s="50">
        <v>0.13</v>
      </c>
      <c r="Q120" s="34"/>
      <c r="R120" s="34"/>
      <c r="S120" s="34"/>
      <c r="T120" s="34"/>
      <c r="U120" s="34"/>
      <c r="V120" s="41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</row>
    <row r="121" spans="1:47" x14ac:dyDescent="0.25">
      <c r="A121" s="32"/>
      <c r="B121" s="40"/>
      <c r="C121" s="34"/>
      <c r="D121" s="34"/>
      <c r="E121" s="34"/>
      <c r="F121" s="34"/>
      <c r="G121" s="33">
        <f t="shared" si="4"/>
        <v>23</v>
      </c>
      <c r="H121" s="34" t="s">
        <v>28</v>
      </c>
      <c r="I121" s="34"/>
      <c r="J121" s="34"/>
      <c r="K121" s="34"/>
      <c r="L121" s="34"/>
      <c r="M121" s="34"/>
      <c r="N121" s="33"/>
      <c r="O121" s="33"/>
      <c r="P121" s="50">
        <v>0.04</v>
      </c>
      <c r="Q121" s="34"/>
      <c r="R121" s="34"/>
      <c r="S121" s="34"/>
      <c r="T121" s="34"/>
      <c r="U121" s="34"/>
      <c r="V121" s="41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</row>
    <row r="122" spans="1:47" x14ac:dyDescent="0.25">
      <c r="A122" s="32"/>
      <c r="B122" s="40"/>
      <c r="C122" s="34"/>
      <c r="D122" s="34"/>
      <c r="E122" s="34"/>
      <c r="F122" s="34"/>
      <c r="G122" s="33">
        <f t="shared" si="4"/>
        <v>24</v>
      </c>
      <c r="H122" s="34" t="s">
        <v>29</v>
      </c>
      <c r="I122" s="34"/>
      <c r="J122" s="34"/>
      <c r="K122" s="34"/>
      <c r="L122" s="34"/>
      <c r="M122" s="34"/>
      <c r="N122" s="33"/>
      <c r="O122" s="33"/>
      <c r="P122" s="50">
        <v>1E-3</v>
      </c>
      <c r="Q122" s="34"/>
      <c r="R122" s="34"/>
      <c r="S122" s="34"/>
      <c r="T122" s="34"/>
      <c r="U122" s="34"/>
      <c r="V122" s="41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</row>
    <row r="123" spans="1:47" x14ac:dyDescent="0.25">
      <c r="A123" s="32"/>
      <c r="B123" s="40"/>
      <c r="C123" s="34"/>
      <c r="D123" s="34"/>
      <c r="E123" s="34"/>
      <c r="F123" s="34"/>
      <c r="G123" s="33">
        <f t="shared" si="4"/>
        <v>25</v>
      </c>
      <c r="H123" s="34" t="s">
        <v>30</v>
      </c>
      <c r="I123" s="34"/>
      <c r="J123" s="34"/>
      <c r="K123" s="34"/>
      <c r="L123" s="34"/>
      <c r="M123" s="34"/>
      <c r="N123" s="33"/>
      <c r="O123" s="33"/>
      <c r="P123" s="50">
        <v>0.06</v>
      </c>
      <c r="Q123" s="34"/>
      <c r="R123" s="34"/>
      <c r="S123" s="34"/>
      <c r="T123" s="34"/>
      <c r="U123" s="34"/>
      <c r="V123" s="4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</row>
    <row r="124" spans="1:47" x14ac:dyDescent="0.25">
      <c r="A124" s="32"/>
      <c r="B124" s="40"/>
      <c r="C124" s="34"/>
      <c r="D124" s="34"/>
      <c r="E124" s="34"/>
      <c r="F124" s="34"/>
      <c r="G124" s="33">
        <f t="shared" si="4"/>
        <v>26</v>
      </c>
      <c r="H124" s="34" t="s">
        <v>31</v>
      </c>
      <c r="I124" s="34"/>
      <c r="J124" s="34"/>
      <c r="K124" s="34"/>
      <c r="L124" s="34"/>
      <c r="M124" s="34"/>
      <c r="N124" s="33"/>
      <c r="O124" s="33"/>
      <c r="P124" s="50">
        <v>0.06</v>
      </c>
      <c r="Q124" s="34"/>
      <c r="R124" s="34"/>
      <c r="S124" s="34"/>
      <c r="T124" s="34"/>
      <c r="U124" s="34"/>
      <c r="V124" s="4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</row>
    <row r="125" spans="1:47" x14ac:dyDescent="0.25">
      <c r="A125" s="32"/>
      <c r="B125" s="40"/>
      <c r="C125" s="34"/>
      <c r="D125" s="34"/>
      <c r="E125" s="34"/>
      <c r="F125" s="34"/>
      <c r="G125" s="33">
        <f t="shared" si="4"/>
        <v>27</v>
      </c>
      <c r="H125" s="34" t="s">
        <v>32</v>
      </c>
      <c r="I125" s="34"/>
      <c r="J125" s="34"/>
      <c r="K125" s="34"/>
      <c r="L125" s="34"/>
      <c r="M125" s="34"/>
      <c r="N125" s="33"/>
      <c r="O125" s="33"/>
      <c r="P125" s="50">
        <v>0.17</v>
      </c>
      <c r="Q125" s="34"/>
      <c r="R125" s="34"/>
      <c r="S125" s="34"/>
      <c r="T125" s="34"/>
      <c r="U125" s="34"/>
      <c r="V125" s="41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</row>
    <row r="126" spans="1:47" x14ac:dyDescent="0.25">
      <c r="A126" s="32"/>
      <c r="B126" s="40"/>
      <c r="C126" s="34"/>
      <c r="D126" s="34"/>
      <c r="E126" s="34"/>
      <c r="F126" s="34"/>
      <c r="G126" s="33">
        <f t="shared" si="4"/>
        <v>28</v>
      </c>
      <c r="H126" s="34" t="s">
        <v>33</v>
      </c>
      <c r="I126" s="34"/>
      <c r="J126" s="34"/>
      <c r="K126" s="34"/>
      <c r="L126" s="34"/>
      <c r="M126" s="34"/>
      <c r="N126" s="33"/>
      <c r="O126" s="33"/>
      <c r="P126" s="50">
        <v>0.66666999999999998</v>
      </c>
      <c r="Q126" s="34"/>
      <c r="R126" s="34"/>
      <c r="S126" s="34"/>
      <c r="T126" s="34"/>
      <c r="U126" s="34"/>
      <c r="V126" s="41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</row>
    <row r="127" spans="1:47" x14ac:dyDescent="0.25">
      <c r="A127" s="32"/>
      <c r="B127" s="40"/>
      <c r="C127" s="34"/>
      <c r="D127" s="34"/>
      <c r="E127" s="34"/>
      <c r="F127" s="34"/>
      <c r="G127" s="33">
        <f t="shared" si="4"/>
        <v>29</v>
      </c>
      <c r="H127" s="34" t="s">
        <v>34</v>
      </c>
      <c r="I127" s="34"/>
      <c r="J127" s="34"/>
      <c r="K127" s="34"/>
      <c r="L127" s="34"/>
      <c r="M127" s="34"/>
      <c r="N127" s="33"/>
      <c r="O127" s="33"/>
      <c r="P127" s="50">
        <v>1.5</v>
      </c>
      <c r="Q127" s="34"/>
      <c r="R127" s="34"/>
      <c r="S127" s="34"/>
      <c r="T127" s="34"/>
      <c r="U127" s="34"/>
      <c r="V127" s="41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</row>
    <row r="128" spans="1:47" x14ac:dyDescent="0.25">
      <c r="A128" s="32"/>
      <c r="B128" s="40"/>
      <c r="C128" s="34"/>
      <c r="D128" s="34"/>
      <c r="E128" s="34"/>
      <c r="F128" s="34"/>
      <c r="G128" s="33">
        <f t="shared" si="4"/>
        <v>30</v>
      </c>
      <c r="H128" s="34" t="s">
        <v>181</v>
      </c>
      <c r="I128" s="34"/>
      <c r="J128" s="34"/>
      <c r="K128" s="34"/>
      <c r="L128" s="34"/>
      <c r="M128" s="34"/>
      <c r="N128" s="33"/>
      <c r="O128" s="33"/>
      <c r="P128" s="49">
        <v>0.35699999999999998</v>
      </c>
      <c r="Q128" s="34"/>
      <c r="R128" s="34"/>
      <c r="S128" s="34"/>
      <c r="T128" s="34"/>
      <c r="U128" s="34"/>
      <c r="V128" s="41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</row>
    <row r="129" spans="1:47" x14ac:dyDescent="0.25">
      <c r="A129" s="32"/>
      <c r="B129" s="40"/>
      <c r="C129" s="34"/>
      <c r="D129" s="34"/>
      <c r="E129" s="34"/>
      <c r="F129" s="34"/>
      <c r="G129" s="33">
        <f t="shared" si="4"/>
        <v>31</v>
      </c>
      <c r="H129" s="51" t="s">
        <v>40</v>
      </c>
      <c r="I129" s="34"/>
      <c r="J129" s="34"/>
      <c r="K129" s="34"/>
      <c r="L129" s="34"/>
      <c r="M129" s="34"/>
      <c r="N129" s="48">
        <v>3.5000000000000003E-2</v>
      </c>
      <c r="O129" s="33">
        <v>0.12</v>
      </c>
      <c r="P129" s="49">
        <f t="shared" ref="P129:P132" si="6">O129/N129</f>
        <v>3.4285714285714279</v>
      </c>
      <c r="Q129" s="34"/>
      <c r="R129" s="34"/>
      <c r="S129" s="34"/>
      <c r="T129" s="34"/>
      <c r="U129" s="34"/>
      <c r="V129" s="41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</row>
    <row r="130" spans="1:47" x14ac:dyDescent="0.25">
      <c r="A130" s="32"/>
      <c r="B130" s="40"/>
      <c r="C130" s="34"/>
      <c r="D130" s="34"/>
      <c r="E130" s="34"/>
      <c r="F130" s="34"/>
      <c r="G130" s="33">
        <f t="shared" si="4"/>
        <v>32</v>
      </c>
      <c r="H130" s="34" t="s">
        <v>37</v>
      </c>
      <c r="I130" s="34"/>
      <c r="J130" s="34"/>
      <c r="K130" s="34"/>
      <c r="L130" s="34"/>
      <c r="M130" s="34"/>
      <c r="N130" s="48">
        <v>390</v>
      </c>
      <c r="O130" s="33">
        <v>1E-3</v>
      </c>
      <c r="P130" s="49">
        <f t="shared" si="6"/>
        <v>2.564102564102564E-6</v>
      </c>
      <c r="Q130" s="34"/>
      <c r="R130" s="34"/>
      <c r="S130" s="34"/>
      <c r="T130" s="34"/>
      <c r="U130" s="34"/>
      <c r="V130" s="41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</row>
    <row r="131" spans="1:47" x14ac:dyDescent="0.25">
      <c r="A131" s="32"/>
      <c r="B131" s="40"/>
      <c r="C131" s="34"/>
      <c r="D131" s="34"/>
      <c r="E131" s="34"/>
      <c r="F131" s="34"/>
      <c r="G131" s="33">
        <f t="shared" si="4"/>
        <v>33</v>
      </c>
      <c r="H131" s="34" t="s">
        <v>35</v>
      </c>
      <c r="I131" s="34"/>
      <c r="J131" s="34"/>
      <c r="K131" s="34"/>
      <c r="L131" s="34"/>
      <c r="M131" s="34"/>
      <c r="N131" s="48">
        <v>120</v>
      </c>
      <c r="O131" s="33">
        <v>1E-3</v>
      </c>
      <c r="P131" s="49">
        <f t="shared" si="6"/>
        <v>8.3333333333333337E-6</v>
      </c>
      <c r="Q131" s="34"/>
      <c r="R131" s="34"/>
      <c r="S131" s="34"/>
      <c r="T131" s="34"/>
      <c r="U131" s="34"/>
      <c r="V131" s="41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</row>
    <row r="132" spans="1:47" x14ac:dyDescent="0.25">
      <c r="A132" s="32"/>
      <c r="B132" s="40"/>
      <c r="C132" s="34"/>
      <c r="D132" s="34"/>
      <c r="E132" s="34"/>
      <c r="F132" s="34"/>
      <c r="G132" s="33">
        <f t="shared" si="4"/>
        <v>34</v>
      </c>
      <c r="H132" s="34" t="s">
        <v>38</v>
      </c>
      <c r="I132" s="34"/>
      <c r="J132" s="34"/>
      <c r="K132" s="34"/>
      <c r="L132" s="34"/>
      <c r="M132" s="34"/>
      <c r="N132" s="48">
        <v>20</v>
      </c>
      <c r="O132" s="33">
        <v>1E-3</v>
      </c>
      <c r="P132" s="49">
        <f t="shared" si="6"/>
        <v>5.0000000000000002E-5</v>
      </c>
      <c r="Q132" s="34"/>
      <c r="R132" s="34"/>
      <c r="S132" s="34"/>
      <c r="T132" s="34"/>
      <c r="U132" s="34"/>
      <c r="V132" s="41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</row>
    <row r="133" spans="1:47" x14ac:dyDescent="0.25">
      <c r="A133" s="32"/>
      <c r="B133" s="40"/>
      <c r="C133" s="34"/>
      <c r="D133" s="34"/>
      <c r="E133" s="34"/>
      <c r="F133" s="34"/>
      <c r="G133" s="33">
        <f t="shared" si="4"/>
        <v>35</v>
      </c>
      <c r="H133" s="34" t="s">
        <v>39</v>
      </c>
      <c r="I133" s="34"/>
      <c r="J133" s="34"/>
      <c r="K133" s="34"/>
      <c r="L133" s="34"/>
      <c r="M133" s="34"/>
      <c r="N133" s="48">
        <v>1.5</v>
      </c>
      <c r="O133" s="33">
        <v>4.0000000000000001E-3</v>
      </c>
      <c r="P133" s="49">
        <f>O133/N133</f>
        <v>2.6666666666666666E-3</v>
      </c>
      <c r="Q133" s="34"/>
      <c r="R133" s="34"/>
      <c r="S133" s="34"/>
      <c r="T133" s="34"/>
      <c r="U133" s="34"/>
      <c r="V133" s="41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</row>
    <row r="134" spans="1:47" x14ac:dyDescent="0.25">
      <c r="A134" s="32"/>
      <c r="B134" s="40"/>
      <c r="C134" s="34"/>
      <c r="D134" s="34"/>
      <c r="E134" s="34"/>
      <c r="F134" s="34"/>
      <c r="G134" s="33">
        <f t="shared" si="4"/>
        <v>36</v>
      </c>
      <c r="H134" s="34" t="s">
        <v>36</v>
      </c>
      <c r="I134" s="34"/>
      <c r="J134" s="34"/>
      <c r="K134" s="34"/>
      <c r="L134" s="34"/>
      <c r="M134" s="34"/>
      <c r="N134" s="48">
        <v>0.6</v>
      </c>
      <c r="O134" s="33">
        <v>1E-3</v>
      </c>
      <c r="P134" s="49">
        <f>O134/N134</f>
        <v>1.6666666666666668E-3</v>
      </c>
      <c r="Q134" s="34"/>
      <c r="R134" s="34"/>
      <c r="S134" s="34"/>
      <c r="T134" s="34"/>
      <c r="U134" s="34"/>
      <c r="V134" s="41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</row>
    <row r="135" spans="1:47" x14ac:dyDescent="0.25">
      <c r="A135" s="32"/>
      <c r="B135" s="40"/>
      <c r="C135" s="34"/>
      <c r="D135" s="34"/>
      <c r="E135" s="34"/>
      <c r="F135" s="34"/>
      <c r="G135" s="33">
        <f t="shared" si="4"/>
        <v>37</v>
      </c>
      <c r="H135" s="34" t="s">
        <v>72</v>
      </c>
      <c r="I135" s="34"/>
      <c r="J135" s="34"/>
      <c r="K135" s="34"/>
      <c r="L135" s="34"/>
      <c r="M135" s="34"/>
      <c r="N135" s="48">
        <v>35</v>
      </c>
      <c r="O135" s="33">
        <v>1E-3</v>
      </c>
      <c r="P135" s="49"/>
      <c r="Q135" s="34"/>
      <c r="R135" s="34"/>
      <c r="S135" s="34"/>
      <c r="T135" s="34"/>
      <c r="U135" s="34"/>
      <c r="V135" s="41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</row>
    <row r="136" spans="1:47" x14ac:dyDescent="0.25">
      <c r="A136" s="32"/>
      <c r="B136" s="40"/>
      <c r="C136" s="34"/>
      <c r="D136" s="34"/>
      <c r="E136" s="34"/>
      <c r="F136" s="34"/>
      <c r="G136" s="33">
        <f t="shared" si="4"/>
        <v>38</v>
      </c>
      <c r="H136" s="34" t="s">
        <v>73</v>
      </c>
      <c r="I136" s="34"/>
      <c r="J136" s="34"/>
      <c r="K136" s="34"/>
      <c r="L136" s="34"/>
      <c r="M136" s="34"/>
      <c r="N136" s="48">
        <v>0.04</v>
      </c>
      <c r="O136" s="33">
        <v>0.1</v>
      </c>
      <c r="P136" s="49">
        <f t="shared" ref="P136:P137" si="7">O136/N136</f>
        <v>2.5</v>
      </c>
      <c r="Q136" s="34"/>
      <c r="R136" s="34"/>
      <c r="S136" s="34"/>
      <c r="T136" s="34"/>
      <c r="U136" s="34"/>
      <c r="V136" s="41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</row>
    <row r="137" spans="1:47" x14ac:dyDescent="0.25">
      <c r="A137" s="32"/>
      <c r="B137" s="40"/>
      <c r="C137" s="34"/>
      <c r="D137" s="34"/>
      <c r="E137" s="34"/>
      <c r="F137" s="34"/>
      <c r="G137" s="33">
        <v>39</v>
      </c>
      <c r="H137" s="34" t="s">
        <v>71</v>
      </c>
      <c r="I137" s="34"/>
      <c r="J137" s="34"/>
      <c r="K137" s="34"/>
      <c r="L137" s="34"/>
      <c r="M137" s="34"/>
      <c r="N137" s="48">
        <v>116</v>
      </c>
      <c r="O137" s="33">
        <v>1E-3</v>
      </c>
      <c r="P137" s="49">
        <f t="shared" si="7"/>
        <v>8.6206896551724141E-6</v>
      </c>
      <c r="Q137" s="34"/>
      <c r="R137" s="34"/>
      <c r="S137" s="34"/>
      <c r="T137" s="34"/>
      <c r="U137" s="34"/>
      <c r="V137" s="41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</row>
    <row r="138" spans="1:47" x14ac:dyDescent="0.25">
      <c r="A138" s="32"/>
      <c r="B138" s="40"/>
      <c r="C138" s="34"/>
      <c r="D138" s="34"/>
      <c r="E138" s="34"/>
      <c r="F138" s="34"/>
      <c r="G138" s="33">
        <v>40</v>
      </c>
      <c r="H138" s="34" t="s">
        <v>180</v>
      </c>
      <c r="I138" s="34"/>
      <c r="J138" s="34"/>
      <c r="K138" s="34"/>
      <c r="L138" s="34"/>
      <c r="M138" s="34"/>
      <c r="N138" s="48"/>
      <c r="O138" s="33"/>
      <c r="P138" s="49"/>
      <c r="Q138" s="34"/>
      <c r="R138" s="34"/>
      <c r="S138" s="34"/>
      <c r="T138" s="34"/>
      <c r="U138" s="34"/>
      <c r="V138" s="41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</row>
    <row r="139" spans="1:47" ht="15.75" thickBot="1" x14ac:dyDescent="0.3">
      <c r="A139" s="32"/>
      <c r="B139" s="44"/>
      <c r="C139" s="45"/>
      <c r="D139" s="45"/>
      <c r="E139" s="45"/>
      <c r="F139" s="45"/>
      <c r="G139" s="52"/>
      <c r="H139" s="45"/>
      <c r="I139" s="45"/>
      <c r="J139" s="45"/>
      <c r="K139" s="45"/>
      <c r="L139" s="45"/>
      <c r="M139" s="45"/>
      <c r="N139" s="53"/>
      <c r="O139" s="52"/>
      <c r="P139" s="54"/>
      <c r="Q139" s="45"/>
      <c r="R139" s="45"/>
      <c r="S139" s="45"/>
      <c r="T139" s="45"/>
      <c r="U139" s="45"/>
      <c r="V139" s="46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</row>
    <row r="140" spans="1:47" x14ac:dyDescent="0.25">
      <c r="A140" s="32"/>
      <c r="B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9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</row>
    <row r="141" spans="1:47" x14ac:dyDescent="0.25">
      <c r="A141" s="32"/>
      <c r="B141" s="40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41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</row>
    <row r="142" spans="1:47" x14ac:dyDescent="0.25">
      <c r="A142" s="32"/>
      <c r="B142" s="40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 t="str">
        <f>P4</f>
        <v>Huidige casus</v>
      </c>
      <c r="P142" s="34"/>
      <c r="Q142" s="34"/>
      <c r="R142" s="34"/>
      <c r="S142" s="34"/>
      <c r="T142" s="34"/>
      <c r="U142" s="34"/>
      <c r="V142" s="41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</row>
    <row r="143" spans="1:47" x14ac:dyDescent="0.25">
      <c r="A143" s="32"/>
      <c r="B143" s="40"/>
      <c r="C143" s="42" t="s">
        <v>85</v>
      </c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41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</row>
    <row r="144" spans="1:47" x14ac:dyDescent="0.25">
      <c r="A144" s="32"/>
      <c r="B144" s="40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41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</row>
    <row r="145" spans="1:47" x14ac:dyDescent="0.25">
      <c r="A145" s="32"/>
      <c r="B145" s="40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41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</row>
    <row r="146" spans="1:47" x14ac:dyDescent="0.25">
      <c r="A146" s="32"/>
      <c r="B146" s="40"/>
      <c r="C146" s="34"/>
      <c r="D146" s="34"/>
      <c r="E146" s="34"/>
      <c r="F146" s="34"/>
      <c r="G146" s="34"/>
      <c r="H146" s="34" t="s">
        <v>108</v>
      </c>
      <c r="I146" s="34"/>
      <c r="J146" s="34"/>
      <c r="K146" s="34"/>
      <c r="L146" s="34"/>
      <c r="M146" s="34"/>
      <c r="N146" s="34"/>
      <c r="O146" s="34"/>
      <c r="P146" s="43" t="s">
        <v>62</v>
      </c>
      <c r="Q146" s="33"/>
      <c r="R146" s="34" t="s">
        <v>62</v>
      </c>
      <c r="S146" s="34"/>
      <c r="T146" s="34"/>
      <c r="U146" s="34"/>
      <c r="V146" s="41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</row>
    <row r="147" spans="1:47" x14ac:dyDescent="0.25">
      <c r="A147" s="32"/>
      <c r="B147" s="40"/>
      <c r="C147" s="34" t="s">
        <v>107</v>
      </c>
      <c r="D147" s="34"/>
      <c r="E147" s="34"/>
      <c r="F147" s="34"/>
      <c r="G147" s="34"/>
      <c r="H147" s="34" t="s">
        <v>57</v>
      </c>
      <c r="I147" s="34"/>
      <c r="J147" s="34"/>
      <c r="K147" s="34"/>
      <c r="L147" s="34"/>
      <c r="M147" s="34"/>
      <c r="N147" s="34"/>
      <c r="O147" s="34"/>
      <c r="P147" s="43" t="s">
        <v>109</v>
      </c>
      <c r="Q147" s="33"/>
      <c r="R147" s="34" t="s">
        <v>78</v>
      </c>
      <c r="S147" s="34"/>
      <c r="T147" s="34"/>
      <c r="U147" s="34"/>
      <c r="V147" s="41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</row>
    <row r="148" spans="1:47" x14ac:dyDescent="0.25">
      <c r="A148" s="32"/>
      <c r="B148" s="40"/>
      <c r="C148" s="33" t="s">
        <v>41</v>
      </c>
      <c r="D148" s="34" t="s">
        <v>89</v>
      </c>
      <c r="E148" s="34"/>
      <c r="F148" s="34"/>
      <c r="G148" s="34"/>
      <c r="H148" s="33">
        <v>1</v>
      </c>
      <c r="I148" s="33">
        <v>2</v>
      </c>
      <c r="J148" s="33">
        <v>3</v>
      </c>
      <c r="K148" s="33">
        <v>4</v>
      </c>
      <c r="L148" s="33">
        <v>5</v>
      </c>
      <c r="M148" s="33">
        <v>6</v>
      </c>
      <c r="N148" s="33">
        <v>7</v>
      </c>
      <c r="O148" s="34"/>
      <c r="P148" s="43" t="s">
        <v>58</v>
      </c>
      <c r="Q148" s="33"/>
      <c r="R148" s="34" t="s">
        <v>60</v>
      </c>
      <c r="S148" s="34"/>
      <c r="T148" s="34"/>
      <c r="U148" s="34"/>
      <c r="V148" s="41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</row>
    <row r="149" spans="1:47" x14ac:dyDescent="0.25">
      <c r="A149" s="32"/>
      <c r="B149" s="40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41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</row>
    <row r="150" spans="1:47" x14ac:dyDescent="0.25">
      <c r="A150" s="32"/>
      <c r="B150" s="40"/>
      <c r="C150" s="33">
        <v>1</v>
      </c>
      <c r="D150" s="34" t="str">
        <f>P25</f>
        <v>Muur halfsteens</v>
      </c>
      <c r="E150" s="34"/>
      <c r="F150" s="34"/>
      <c r="G150" s="34"/>
      <c r="H150" s="20">
        <v>5</v>
      </c>
      <c r="I150" s="11">
        <v>8</v>
      </c>
      <c r="J150" s="11">
        <v>40</v>
      </c>
      <c r="K150" s="11">
        <v>40</v>
      </c>
      <c r="L150" s="11">
        <v>40</v>
      </c>
      <c r="M150" s="11">
        <v>40</v>
      </c>
      <c r="N150" s="21">
        <v>40</v>
      </c>
      <c r="O150" s="34"/>
      <c r="P150" s="55">
        <f>VLOOKUP(H150,G$99:P$139,10,1)+VLOOKUP(I150,G$94:P$139,10,1)+VLOOKUP(J150,G$94:P$139,10,1)+VLOOKUP(K150,G$94:P$139,10,1)+VLOOKUP(L150,G$94:P$139,10,1)+VLOOKUP(M150,G$94:P$139,10,1)+VLOOKUP(N150,G$94:P$139,10,1)</f>
        <v>0.14820512820512821</v>
      </c>
      <c r="Q150" s="34"/>
      <c r="R150" s="56">
        <f>1/(P150+0.0001)</f>
        <v>6.742855166928889</v>
      </c>
      <c r="S150" s="34"/>
      <c r="T150" s="34"/>
      <c r="U150" s="34"/>
      <c r="V150" s="41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</row>
    <row r="151" spans="1:47" x14ac:dyDescent="0.25">
      <c r="A151" s="32"/>
      <c r="B151" s="40"/>
      <c r="C151" s="33">
        <f>1+C150</f>
        <v>2</v>
      </c>
      <c r="D151" s="34" t="str">
        <f>P26</f>
        <v>Muur+5cm EPS</v>
      </c>
      <c r="E151" s="34"/>
      <c r="F151" s="34"/>
      <c r="G151" s="34"/>
      <c r="H151" s="24">
        <v>5</v>
      </c>
      <c r="I151" s="22">
        <v>8</v>
      </c>
      <c r="J151" s="22">
        <v>14</v>
      </c>
      <c r="K151" s="22">
        <v>7</v>
      </c>
      <c r="L151" s="22">
        <v>40</v>
      </c>
      <c r="M151" s="22">
        <v>40</v>
      </c>
      <c r="N151" s="25">
        <v>40</v>
      </c>
      <c r="O151" s="34"/>
      <c r="P151" s="55">
        <f t="shared" ref="P151:P169" si="8">VLOOKUP(H151,G$99:P$139,10,1)+VLOOKUP(I151,G$94:P$139,10,1)+VLOOKUP(J151,G$94:P$139,10,1)+VLOOKUP(K151,G$94:P$139,10,1)+VLOOKUP(L151,G$94:P$139,10,1)+VLOOKUP(M151,G$94:P$139,10,1)+VLOOKUP(N151,G$94:P$139,10,1)</f>
        <v>1.6167765567765569</v>
      </c>
      <c r="Q151" s="34"/>
      <c r="R151" s="56">
        <f t="shared" ref="R151:R169" si="9">1/(P151+0.0001)</f>
        <v>0.618476404898605</v>
      </c>
      <c r="S151" s="34"/>
      <c r="T151" s="34"/>
      <c r="U151" s="34"/>
      <c r="V151" s="41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</row>
    <row r="152" spans="1:47" x14ac:dyDescent="0.25">
      <c r="A152" s="32"/>
      <c r="B152" s="40"/>
      <c r="C152" s="33">
        <f t="shared" ref="C152:C169" si="10">1+C151</f>
        <v>3</v>
      </c>
      <c r="D152" s="34" t="str">
        <f>P27</f>
        <v>Spouwmuur</v>
      </c>
      <c r="E152" s="34"/>
      <c r="F152" s="34"/>
      <c r="G152" s="34"/>
      <c r="H152" s="24">
        <v>5</v>
      </c>
      <c r="I152" s="22">
        <v>19</v>
      </c>
      <c r="J152" s="22">
        <v>3</v>
      </c>
      <c r="K152" s="22">
        <v>8</v>
      </c>
      <c r="L152" s="22">
        <v>40</v>
      </c>
      <c r="M152" s="22">
        <v>40</v>
      </c>
      <c r="N152" s="25">
        <v>40</v>
      </c>
      <c r="O152" s="34"/>
      <c r="P152" s="55">
        <f t="shared" si="8"/>
        <v>0.41153846153846163</v>
      </c>
      <c r="Q152" s="34"/>
      <c r="R152" s="56">
        <f t="shared" si="9"/>
        <v>2.4293162409134226</v>
      </c>
      <c r="S152" s="34"/>
      <c r="T152" s="34"/>
      <c r="U152" s="34"/>
      <c r="V152" s="41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</row>
    <row r="153" spans="1:47" x14ac:dyDescent="0.25">
      <c r="A153" s="32"/>
      <c r="B153" s="40"/>
      <c r="C153" s="33">
        <f t="shared" si="10"/>
        <v>4</v>
      </c>
      <c r="D153" s="34" t="str">
        <f>P28</f>
        <v>Spouwmuur+5cm EPS</v>
      </c>
      <c r="E153" s="34"/>
      <c r="F153" s="34"/>
      <c r="G153" s="34"/>
      <c r="H153" s="15">
        <v>5</v>
      </c>
      <c r="I153" s="5">
        <v>19</v>
      </c>
      <c r="J153" s="5">
        <v>3</v>
      </c>
      <c r="K153" s="22">
        <v>8</v>
      </c>
      <c r="L153" s="22">
        <v>14</v>
      </c>
      <c r="M153" s="22">
        <v>7</v>
      </c>
      <c r="N153" s="9">
        <v>40</v>
      </c>
      <c r="O153" s="34"/>
      <c r="P153" s="55">
        <f t="shared" si="8"/>
        <v>1.8801098901098903</v>
      </c>
      <c r="Q153" s="34"/>
      <c r="R153" s="56">
        <f t="shared" si="9"/>
        <v>0.53185551531247088</v>
      </c>
      <c r="S153" s="34"/>
      <c r="T153" s="34"/>
      <c r="U153" s="34"/>
      <c r="V153" s="41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</row>
    <row r="154" spans="1:47" x14ac:dyDescent="0.25">
      <c r="A154" s="32"/>
      <c r="B154" s="40"/>
      <c r="C154" s="33">
        <f t="shared" si="10"/>
        <v>5</v>
      </c>
      <c r="D154" s="34" t="str">
        <f>P29</f>
        <v>Lichtkoepels PCdubbel</v>
      </c>
      <c r="E154" s="34"/>
      <c r="F154" s="34"/>
      <c r="G154" s="34"/>
      <c r="H154" s="24">
        <v>30</v>
      </c>
      <c r="I154" s="22">
        <v>40</v>
      </c>
      <c r="J154" s="22">
        <v>40</v>
      </c>
      <c r="K154" s="22">
        <v>40</v>
      </c>
      <c r="L154" s="22">
        <v>40</v>
      </c>
      <c r="M154" s="22">
        <v>40</v>
      </c>
      <c r="N154" s="25">
        <v>40</v>
      </c>
      <c r="O154" s="34"/>
      <c r="P154" s="55">
        <f t="shared" si="8"/>
        <v>0.35699999999999998</v>
      </c>
      <c r="Q154" s="34"/>
      <c r="R154" s="56">
        <f t="shared" si="9"/>
        <v>2.8003360403248392</v>
      </c>
      <c r="S154" s="34"/>
      <c r="T154" s="34"/>
      <c r="U154" s="34"/>
      <c r="V154" s="41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</row>
    <row r="155" spans="1:47" x14ac:dyDescent="0.25">
      <c r="A155" s="32"/>
      <c r="B155" s="40"/>
      <c r="C155" s="33">
        <f t="shared" si="10"/>
        <v>6</v>
      </c>
      <c r="D155" s="34" t="str">
        <f>P30</f>
        <v>Raam 1 pane</v>
      </c>
      <c r="E155" s="34"/>
      <c r="F155" s="34"/>
      <c r="G155" s="34"/>
      <c r="H155" s="24">
        <v>23</v>
      </c>
      <c r="I155" s="22">
        <v>27</v>
      </c>
      <c r="J155" s="22">
        <v>22</v>
      </c>
      <c r="K155" s="22">
        <v>40</v>
      </c>
      <c r="L155" s="22">
        <v>40</v>
      </c>
      <c r="M155" s="22">
        <v>40</v>
      </c>
      <c r="N155" s="25">
        <v>40</v>
      </c>
      <c r="O155" s="34"/>
      <c r="P155" s="55">
        <f t="shared" si="8"/>
        <v>0.34</v>
      </c>
      <c r="Q155" s="34"/>
      <c r="R155" s="56">
        <f t="shared" si="9"/>
        <v>2.9403116730373418</v>
      </c>
      <c r="S155" s="34"/>
      <c r="T155" s="34"/>
      <c r="U155" s="34"/>
      <c r="V155" s="41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</row>
    <row r="156" spans="1:47" x14ac:dyDescent="0.25">
      <c r="A156" s="32"/>
      <c r="B156" s="40"/>
      <c r="C156" s="33">
        <f t="shared" si="10"/>
        <v>7</v>
      </c>
      <c r="D156" s="34" t="str">
        <f>P31</f>
        <v>Raam 2 pane</v>
      </c>
      <c r="E156" s="34"/>
      <c r="F156" s="34"/>
      <c r="G156" s="34"/>
      <c r="H156" s="24">
        <v>23</v>
      </c>
      <c r="I156" s="22">
        <v>28</v>
      </c>
      <c r="J156" s="22">
        <v>22</v>
      </c>
      <c r="K156" s="22">
        <v>40</v>
      </c>
      <c r="L156" s="22">
        <v>40</v>
      </c>
      <c r="M156" s="22">
        <v>40</v>
      </c>
      <c r="N156" s="25">
        <v>40</v>
      </c>
      <c r="O156" s="34"/>
      <c r="P156" s="55">
        <f t="shared" si="8"/>
        <v>0.83667000000000002</v>
      </c>
      <c r="Q156" s="34"/>
      <c r="R156" s="56">
        <f t="shared" si="9"/>
        <v>1.1950715250307731</v>
      </c>
      <c r="S156" s="34"/>
      <c r="T156" s="34"/>
      <c r="U156" s="34"/>
      <c r="V156" s="41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</row>
    <row r="157" spans="1:47" x14ac:dyDescent="0.25">
      <c r="A157" s="32"/>
      <c r="B157" s="40"/>
      <c r="C157" s="33">
        <f t="shared" si="10"/>
        <v>8</v>
      </c>
      <c r="D157" s="34" t="str">
        <f>P32</f>
        <v>Raam 3 pane</v>
      </c>
      <c r="E157" s="34"/>
      <c r="F157" s="34"/>
      <c r="G157" s="34"/>
      <c r="H157" s="24">
        <v>23</v>
      </c>
      <c r="I157" s="22">
        <v>29</v>
      </c>
      <c r="J157" s="22">
        <v>22</v>
      </c>
      <c r="K157" s="22">
        <v>40</v>
      </c>
      <c r="L157" s="22">
        <v>40</v>
      </c>
      <c r="M157" s="22">
        <v>40</v>
      </c>
      <c r="N157" s="25">
        <v>40</v>
      </c>
      <c r="O157" s="34"/>
      <c r="P157" s="55">
        <f t="shared" si="8"/>
        <v>1.67</v>
      </c>
      <c r="Q157" s="34"/>
      <c r="R157" s="56">
        <f t="shared" si="9"/>
        <v>0.59876654092569315</v>
      </c>
      <c r="S157" s="34"/>
      <c r="T157" s="34"/>
      <c r="U157" s="34"/>
      <c r="V157" s="41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</row>
    <row r="158" spans="1:47" x14ac:dyDescent="0.25">
      <c r="A158" s="32"/>
      <c r="B158" s="40"/>
      <c r="C158" s="33">
        <f t="shared" si="10"/>
        <v>9</v>
      </c>
      <c r="D158" s="34" t="str">
        <f>P33</f>
        <v>Plat dak+5cm PUR</v>
      </c>
      <c r="E158" s="34"/>
      <c r="F158" s="34"/>
      <c r="G158" s="34"/>
      <c r="H158" s="24">
        <v>13</v>
      </c>
      <c r="I158" s="22">
        <v>15</v>
      </c>
      <c r="J158" s="22">
        <v>26</v>
      </c>
      <c r="K158" s="22">
        <v>40</v>
      </c>
      <c r="L158" s="22">
        <v>40</v>
      </c>
      <c r="M158" s="22">
        <v>40</v>
      </c>
      <c r="N158" s="25">
        <v>40</v>
      </c>
      <c r="O158" s="34"/>
      <c r="P158" s="55">
        <f t="shared" si="8"/>
        <v>1.9314285714285711</v>
      </c>
      <c r="Q158" s="34"/>
      <c r="R158" s="56">
        <f t="shared" si="9"/>
        <v>0.51772467401835709</v>
      </c>
      <c r="S158" s="34"/>
      <c r="T158" s="34"/>
      <c r="U158" s="34"/>
      <c r="V158" s="41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</row>
    <row r="159" spans="1:47" x14ac:dyDescent="0.25">
      <c r="A159" s="32"/>
      <c r="B159" s="40"/>
      <c r="C159" s="33">
        <f t="shared" si="10"/>
        <v>10</v>
      </c>
      <c r="D159" s="34" t="str">
        <f>P34</f>
        <v>Schuin dak+5cm EPS</v>
      </c>
      <c r="E159" s="34"/>
      <c r="F159" s="34"/>
      <c r="G159" s="34"/>
      <c r="H159" s="24">
        <v>25</v>
      </c>
      <c r="I159" s="22">
        <v>13</v>
      </c>
      <c r="J159" s="22">
        <v>14</v>
      </c>
      <c r="K159" s="22">
        <v>40</v>
      </c>
      <c r="L159" s="22">
        <v>40</v>
      </c>
      <c r="M159" s="22">
        <v>40</v>
      </c>
      <c r="N159" s="25">
        <v>40</v>
      </c>
      <c r="O159" s="34"/>
      <c r="P159" s="55">
        <f t="shared" si="8"/>
        <v>1.6457142857142857</v>
      </c>
      <c r="Q159" s="34"/>
      <c r="R159" s="56">
        <f t="shared" si="9"/>
        <v>0.60760196863037841</v>
      </c>
      <c r="S159" s="34"/>
      <c r="T159" s="34"/>
      <c r="U159" s="34"/>
      <c r="V159" s="41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</row>
    <row r="160" spans="1:47" x14ac:dyDescent="0.25">
      <c r="A160" s="32"/>
      <c r="B160" s="40"/>
      <c r="C160" s="33">
        <f t="shared" si="10"/>
        <v>11</v>
      </c>
      <c r="D160" s="34" t="str">
        <f>P35</f>
        <v>Hout dak erker</v>
      </c>
      <c r="E160" s="34"/>
      <c r="F160" s="34"/>
      <c r="G160" s="34"/>
      <c r="H160" s="24">
        <v>13</v>
      </c>
      <c r="I160" s="22">
        <v>26</v>
      </c>
      <c r="J160" s="22">
        <v>40</v>
      </c>
      <c r="K160" s="22">
        <v>40</v>
      </c>
      <c r="L160" s="22">
        <v>40</v>
      </c>
      <c r="M160" s="22">
        <v>40</v>
      </c>
      <c r="N160" s="25">
        <v>40</v>
      </c>
      <c r="O160" s="34"/>
      <c r="P160" s="55">
        <f t="shared" si="8"/>
        <v>0.21714285714285711</v>
      </c>
      <c r="Q160" s="34"/>
      <c r="R160" s="56">
        <f t="shared" si="9"/>
        <v>4.6031432892746773</v>
      </c>
      <c r="S160" s="34"/>
      <c r="T160" s="34"/>
      <c r="U160" s="34"/>
      <c r="V160" s="41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</row>
    <row r="161" spans="1:47" x14ac:dyDescent="0.25">
      <c r="A161" s="32"/>
      <c r="B161" s="40"/>
      <c r="C161" s="33">
        <f t="shared" si="10"/>
        <v>12</v>
      </c>
      <c r="D161" s="34" t="str">
        <f>P36</f>
        <v xml:space="preserve">Hout </v>
      </c>
      <c r="E161" s="34"/>
      <c r="F161" s="34"/>
      <c r="G161" s="34"/>
      <c r="H161" s="24">
        <v>10</v>
      </c>
      <c r="I161" s="22">
        <v>40</v>
      </c>
      <c r="J161" s="22">
        <v>40</v>
      </c>
      <c r="K161" s="22">
        <v>40</v>
      </c>
      <c r="L161" s="22">
        <v>40</v>
      </c>
      <c r="M161" s="22">
        <v>40</v>
      </c>
      <c r="N161" s="25">
        <v>40</v>
      </c>
      <c r="O161" s="34"/>
      <c r="P161" s="55">
        <f t="shared" si="8"/>
        <v>0.29411764705882354</v>
      </c>
      <c r="Q161" s="34"/>
      <c r="R161" s="56">
        <f t="shared" si="9"/>
        <v>3.3988443929064118</v>
      </c>
      <c r="S161" s="34"/>
      <c r="T161" s="34"/>
      <c r="U161" s="34"/>
      <c r="V161" s="41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</row>
    <row r="162" spans="1:47" x14ac:dyDescent="0.25">
      <c r="A162" s="32"/>
      <c r="B162" s="40"/>
      <c r="C162" s="33">
        <f t="shared" si="10"/>
        <v>13</v>
      </c>
      <c r="D162" s="34" t="str">
        <f>P37</f>
        <v>Vloer + 5cm EPS</v>
      </c>
      <c r="E162" s="34"/>
      <c r="F162" s="34"/>
      <c r="G162" s="34"/>
      <c r="H162" s="24">
        <v>14</v>
      </c>
      <c r="I162" s="22">
        <v>13</v>
      </c>
      <c r="J162" s="22">
        <v>40</v>
      </c>
      <c r="K162" s="22">
        <v>40</v>
      </c>
      <c r="L162" s="22">
        <v>40</v>
      </c>
      <c r="M162" s="22">
        <v>40</v>
      </c>
      <c r="N162" s="25">
        <v>40</v>
      </c>
      <c r="O162" s="34"/>
      <c r="P162" s="55">
        <f t="shared" si="8"/>
        <v>1.5857142857142856</v>
      </c>
      <c r="Q162" s="34"/>
      <c r="R162" s="56">
        <f t="shared" si="9"/>
        <v>0.63059086363923</v>
      </c>
      <c r="S162" s="34"/>
      <c r="T162" s="34"/>
      <c r="U162" s="34"/>
      <c r="V162" s="41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</row>
    <row r="163" spans="1:47" x14ac:dyDescent="0.25">
      <c r="A163" s="32"/>
      <c r="B163" s="40"/>
      <c r="C163" s="33">
        <f t="shared" si="10"/>
        <v>14</v>
      </c>
      <c r="D163" s="34" t="str">
        <f>P38</f>
        <v>betonvloer op zand+hout</v>
      </c>
      <c r="E163" s="34"/>
      <c r="F163" s="34"/>
      <c r="G163" s="34"/>
      <c r="H163" s="24">
        <v>6</v>
      </c>
      <c r="I163" s="22">
        <v>7</v>
      </c>
      <c r="J163" s="22">
        <v>13</v>
      </c>
      <c r="K163" s="22">
        <v>40</v>
      </c>
      <c r="L163" s="22">
        <v>40</v>
      </c>
      <c r="M163" s="22">
        <v>40</v>
      </c>
      <c r="N163" s="25">
        <v>40</v>
      </c>
      <c r="O163" s="34"/>
      <c r="P163" s="55">
        <f t="shared" si="8"/>
        <v>0.26857142857142857</v>
      </c>
      <c r="Q163" s="34"/>
      <c r="R163" s="56">
        <f t="shared" si="9"/>
        <v>3.7220183974052214</v>
      </c>
      <c r="S163" s="34"/>
      <c r="T163" s="34"/>
      <c r="U163" s="34"/>
      <c r="V163" s="41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</row>
    <row r="164" spans="1:47" x14ac:dyDescent="0.25">
      <c r="A164" s="32"/>
      <c r="B164" s="40"/>
      <c r="C164" s="33">
        <f t="shared" si="10"/>
        <v>15</v>
      </c>
      <c r="D164" s="34" t="str">
        <f>P39</f>
        <v>betonvloer op zand+tegels</v>
      </c>
      <c r="E164" s="34"/>
      <c r="F164" s="34"/>
      <c r="G164" s="34"/>
      <c r="H164" s="24">
        <v>6</v>
      </c>
      <c r="I164" s="22">
        <v>9</v>
      </c>
      <c r="J164" s="22">
        <v>40</v>
      </c>
      <c r="K164" s="22">
        <v>40</v>
      </c>
      <c r="L164" s="22">
        <v>40</v>
      </c>
      <c r="M164" s="22">
        <v>40</v>
      </c>
      <c r="N164" s="25">
        <v>40</v>
      </c>
      <c r="O164" s="34"/>
      <c r="P164" s="55">
        <f t="shared" si="8"/>
        <v>7.5595238095238104E-2</v>
      </c>
      <c r="Q164" s="34"/>
      <c r="R164" s="56">
        <f t="shared" si="9"/>
        <v>13.210870659285353</v>
      </c>
      <c r="S164" s="34"/>
      <c r="T164" s="34"/>
      <c r="U164" s="34"/>
      <c r="V164" s="41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</row>
    <row r="165" spans="1:47" x14ac:dyDescent="0.25">
      <c r="A165" s="32"/>
      <c r="B165" s="40"/>
      <c r="C165" s="33">
        <f t="shared" si="10"/>
        <v>16</v>
      </c>
      <c r="D165" s="34" t="str">
        <f>P40</f>
        <v>granito vloer op zand</v>
      </c>
      <c r="E165" s="34"/>
      <c r="F165" s="34"/>
      <c r="G165" s="34"/>
      <c r="H165" s="24">
        <v>6</v>
      </c>
      <c r="I165" s="22">
        <v>9</v>
      </c>
      <c r="J165" s="22">
        <v>40</v>
      </c>
      <c r="K165" s="22">
        <v>40</v>
      </c>
      <c r="L165" s="22">
        <v>40</v>
      </c>
      <c r="M165" s="22">
        <v>40</v>
      </c>
      <c r="N165" s="25">
        <v>40</v>
      </c>
      <c r="O165" s="34"/>
      <c r="P165" s="55">
        <f t="shared" si="8"/>
        <v>7.5595238095238104E-2</v>
      </c>
      <c r="Q165" s="34"/>
      <c r="R165" s="56">
        <f t="shared" si="9"/>
        <v>13.210870659285353</v>
      </c>
      <c r="S165" s="34"/>
      <c r="T165" s="34"/>
      <c r="U165" s="34"/>
      <c r="V165" s="41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</row>
    <row r="166" spans="1:47" x14ac:dyDescent="0.25">
      <c r="A166" s="32"/>
      <c r="B166" s="40"/>
      <c r="C166" s="33">
        <f t="shared" si="10"/>
        <v>17</v>
      </c>
      <c r="D166" s="34">
        <f>P41</f>
        <v>0</v>
      </c>
      <c r="E166" s="34"/>
      <c r="F166" s="34"/>
      <c r="G166" s="34"/>
      <c r="H166" s="24">
        <v>40</v>
      </c>
      <c r="I166" s="22">
        <v>40</v>
      </c>
      <c r="J166" s="22">
        <v>40</v>
      </c>
      <c r="K166" s="22">
        <v>40</v>
      </c>
      <c r="L166" s="22">
        <v>40</v>
      </c>
      <c r="M166" s="22">
        <v>40</v>
      </c>
      <c r="N166" s="25">
        <v>40</v>
      </c>
      <c r="O166" s="34"/>
      <c r="P166" s="55">
        <f t="shared" si="8"/>
        <v>0</v>
      </c>
      <c r="Q166" s="34"/>
      <c r="R166" s="56">
        <f t="shared" si="9"/>
        <v>10000</v>
      </c>
      <c r="S166" s="34"/>
      <c r="T166" s="34"/>
      <c r="U166" s="34"/>
      <c r="V166" s="41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</row>
    <row r="167" spans="1:47" x14ac:dyDescent="0.25">
      <c r="A167" s="32"/>
      <c r="B167" s="40"/>
      <c r="C167" s="33">
        <f t="shared" si="10"/>
        <v>18</v>
      </c>
      <c r="D167" s="34">
        <f>P42</f>
        <v>0</v>
      </c>
      <c r="E167" s="34"/>
      <c r="F167" s="34"/>
      <c r="G167" s="34"/>
      <c r="H167" s="24">
        <v>40</v>
      </c>
      <c r="I167" s="22">
        <v>40</v>
      </c>
      <c r="J167" s="22">
        <v>40</v>
      </c>
      <c r="K167" s="22">
        <v>40</v>
      </c>
      <c r="L167" s="22">
        <v>40</v>
      </c>
      <c r="M167" s="22">
        <v>40</v>
      </c>
      <c r="N167" s="25">
        <v>40</v>
      </c>
      <c r="O167" s="34"/>
      <c r="P167" s="55">
        <f t="shared" si="8"/>
        <v>0</v>
      </c>
      <c r="Q167" s="34"/>
      <c r="R167" s="56">
        <f t="shared" si="9"/>
        <v>10000</v>
      </c>
      <c r="S167" s="34"/>
      <c r="T167" s="34"/>
      <c r="U167" s="34"/>
      <c r="V167" s="41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</row>
    <row r="168" spans="1:47" x14ac:dyDescent="0.25">
      <c r="A168" s="32"/>
      <c r="B168" s="40"/>
      <c r="C168" s="33">
        <f t="shared" si="10"/>
        <v>19</v>
      </c>
      <c r="D168" s="34">
        <f>P43</f>
        <v>0</v>
      </c>
      <c r="E168" s="34"/>
      <c r="F168" s="34"/>
      <c r="G168" s="34"/>
      <c r="H168" s="24">
        <v>40</v>
      </c>
      <c r="I168" s="22">
        <v>40</v>
      </c>
      <c r="J168" s="22">
        <v>40</v>
      </c>
      <c r="K168" s="22">
        <v>40</v>
      </c>
      <c r="L168" s="22">
        <v>40</v>
      </c>
      <c r="M168" s="22">
        <v>40</v>
      </c>
      <c r="N168" s="25">
        <v>40</v>
      </c>
      <c r="O168" s="34"/>
      <c r="P168" s="55">
        <f t="shared" si="8"/>
        <v>0</v>
      </c>
      <c r="Q168" s="34"/>
      <c r="R168" s="56">
        <f t="shared" si="9"/>
        <v>10000</v>
      </c>
      <c r="S168" s="34"/>
      <c r="T168" s="34"/>
      <c r="U168" s="34"/>
      <c r="V168" s="41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</row>
    <row r="169" spans="1:47" x14ac:dyDescent="0.25">
      <c r="A169" s="32"/>
      <c r="B169" s="40"/>
      <c r="C169" s="33">
        <f t="shared" si="10"/>
        <v>20</v>
      </c>
      <c r="D169" s="34">
        <f>P44</f>
        <v>0</v>
      </c>
      <c r="E169" s="34"/>
      <c r="F169" s="34"/>
      <c r="G169" s="34"/>
      <c r="H169" s="26">
        <v>40</v>
      </c>
      <c r="I169" s="27">
        <v>40</v>
      </c>
      <c r="J169" s="27">
        <v>40</v>
      </c>
      <c r="K169" s="27">
        <v>40</v>
      </c>
      <c r="L169" s="27">
        <v>40</v>
      </c>
      <c r="M169" s="27">
        <v>40</v>
      </c>
      <c r="N169" s="28">
        <v>40</v>
      </c>
      <c r="O169" s="34"/>
      <c r="P169" s="55">
        <f t="shared" si="8"/>
        <v>0</v>
      </c>
      <c r="Q169" s="34"/>
      <c r="R169" s="56">
        <f t="shared" si="9"/>
        <v>10000</v>
      </c>
      <c r="S169" s="34"/>
      <c r="T169" s="34"/>
      <c r="U169" s="34"/>
      <c r="V169" s="41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</row>
    <row r="170" spans="1:47" x14ac:dyDescent="0.25">
      <c r="A170" s="32"/>
      <c r="B170" s="40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41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</row>
    <row r="171" spans="1:47" x14ac:dyDescent="0.25">
      <c r="A171" s="32"/>
      <c r="B171" s="40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41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</row>
    <row r="172" spans="1:47" x14ac:dyDescent="0.25">
      <c r="A172" s="32"/>
      <c r="B172" s="4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57"/>
      <c r="P172" s="34"/>
      <c r="Q172" s="57"/>
      <c r="R172" s="34"/>
      <c r="S172" s="34"/>
      <c r="T172" s="34"/>
      <c r="U172" s="34"/>
      <c r="V172" s="41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</row>
    <row r="173" spans="1:47" x14ac:dyDescent="0.25">
      <c r="A173" s="32"/>
      <c r="B173" s="40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41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</row>
    <row r="174" spans="1:47" x14ac:dyDescent="0.25">
      <c r="A174" s="32"/>
      <c r="B174" s="40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41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</row>
    <row r="175" spans="1:47" x14ac:dyDescent="0.25">
      <c r="A175" s="32"/>
      <c r="B175" s="40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41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</row>
    <row r="176" spans="1:47" x14ac:dyDescent="0.25">
      <c r="A176" s="32"/>
      <c r="B176" s="40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41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</row>
    <row r="177" spans="1:47" x14ac:dyDescent="0.25">
      <c r="A177" s="32"/>
      <c r="B177" s="40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41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</row>
    <row r="178" spans="1:47" x14ac:dyDescent="0.25">
      <c r="A178" s="32"/>
      <c r="B178" s="40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41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</row>
    <row r="179" spans="1:47" x14ac:dyDescent="0.25">
      <c r="A179" s="32"/>
      <c r="B179" s="40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41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</row>
    <row r="180" spans="1:47" x14ac:dyDescent="0.25">
      <c r="A180" s="32"/>
      <c r="B180" s="40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41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</row>
    <row r="181" spans="1:47" x14ac:dyDescent="0.25">
      <c r="A181" s="32"/>
      <c r="B181" s="40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41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</row>
    <row r="182" spans="1:47" x14ac:dyDescent="0.25">
      <c r="A182" s="32"/>
      <c r="B182" s="40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41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</row>
    <row r="183" spans="1:47" x14ac:dyDescent="0.25">
      <c r="A183" s="32"/>
      <c r="B183" s="40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41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</row>
    <row r="184" spans="1:47" x14ac:dyDescent="0.25">
      <c r="A184" s="32"/>
      <c r="B184" s="40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41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</row>
    <row r="185" spans="1:47" ht="15.75" thickBot="1" x14ac:dyDescent="0.3">
      <c r="A185" s="32"/>
      <c r="B185" s="44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6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</row>
    <row r="186" spans="1:47" x14ac:dyDescent="0.25">
      <c r="A186" s="32"/>
      <c r="B186" s="37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</row>
    <row r="187" spans="1:47" x14ac:dyDescent="0.25">
      <c r="A187" s="32"/>
      <c r="B187" s="40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41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</row>
    <row r="188" spans="1:47" x14ac:dyDescent="0.25">
      <c r="A188" s="32"/>
      <c r="B188" s="40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 t="str">
        <f>P4</f>
        <v>Huidige casus</v>
      </c>
      <c r="P188" s="34"/>
      <c r="Q188" s="34"/>
      <c r="R188" s="34"/>
      <c r="S188" s="34"/>
      <c r="T188" s="34"/>
      <c r="U188" s="34"/>
      <c r="V188" s="41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</row>
    <row r="189" spans="1:47" x14ac:dyDescent="0.25">
      <c r="A189" s="32"/>
      <c r="B189" s="40"/>
      <c r="C189" s="42" t="s">
        <v>86</v>
      </c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41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</row>
    <row r="190" spans="1:47" x14ac:dyDescent="0.25">
      <c r="A190" s="32"/>
      <c r="B190" s="40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 t="s">
        <v>64</v>
      </c>
      <c r="N190" s="34"/>
      <c r="O190" s="34" t="s">
        <v>62</v>
      </c>
      <c r="P190" s="34"/>
      <c r="Q190" s="34" t="s">
        <v>126</v>
      </c>
      <c r="R190" s="34"/>
      <c r="S190" s="34"/>
      <c r="T190" s="34"/>
      <c r="U190" s="34"/>
      <c r="V190" s="41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</row>
    <row r="191" spans="1:47" x14ac:dyDescent="0.25">
      <c r="A191" s="32"/>
      <c r="B191" s="40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 t="s">
        <v>77</v>
      </c>
      <c r="N191" s="34"/>
      <c r="O191" s="34" t="s">
        <v>124</v>
      </c>
      <c r="P191" s="34"/>
      <c r="Q191" s="34" t="s">
        <v>127</v>
      </c>
      <c r="R191" s="34"/>
      <c r="S191" s="34"/>
      <c r="T191" s="34"/>
      <c r="U191" s="34"/>
      <c r="V191" s="41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</row>
    <row r="192" spans="1:47" x14ac:dyDescent="0.25">
      <c r="A192" s="32"/>
      <c r="B192" s="40"/>
      <c r="C192" s="34"/>
      <c r="D192" s="34"/>
      <c r="E192" s="34"/>
      <c r="F192" s="34"/>
      <c r="G192" s="34" t="s">
        <v>117</v>
      </c>
      <c r="H192" s="34"/>
      <c r="I192" s="34"/>
      <c r="J192" s="34"/>
      <c r="K192" s="34"/>
      <c r="L192" s="34"/>
      <c r="M192" s="34" t="s">
        <v>115</v>
      </c>
      <c r="N192" s="34"/>
      <c r="O192" s="34" t="s">
        <v>123</v>
      </c>
      <c r="P192" s="34"/>
      <c r="Q192" s="34" t="s">
        <v>128</v>
      </c>
      <c r="R192" s="34"/>
      <c r="S192" s="34"/>
      <c r="T192" s="34"/>
      <c r="U192" s="34"/>
      <c r="V192" s="41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</row>
    <row r="193" spans="1:47" x14ac:dyDescent="0.25">
      <c r="A193" s="32"/>
      <c r="B193" s="40"/>
      <c r="C193" s="34" t="s">
        <v>107</v>
      </c>
      <c r="D193" s="34"/>
      <c r="E193" s="34"/>
      <c r="F193" s="34"/>
      <c r="G193" s="34" t="s">
        <v>112</v>
      </c>
      <c r="H193" s="34" t="s">
        <v>113</v>
      </c>
      <c r="I193" s="34" t="s">
        <v>111</v>
      </c>
      <c r="J193" s="34"/>
      <c r="K193" s="34" t="s">
        <v>114</v>
      </c>
      <c r="L193" s="34"/>
      <c r="M193" s="34" t="s">
        <v>122</v>
      </c>
      <c r="N193" s="34"/>
      <c r="O193" s="34"/>
      <c r="P193" s="34"/>
      <c r="Q193" s="35" t="s">
        <v>129</v>
      </c>
      <c r="R193" s="34"/>
      <c r="S193" s="34"/>
      <c r="T193" s="34"/>
      <c r="U193" s="34"/>
      <c r="V193" s="41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</row>
    <row r="194" spans="1:47" x14ac:dyDescent="0.25">
      <c r="A194" s="32"/>
      <c r="B194" s="40"/>
      <c r="C194" s="33" t="s">
        <v>41</v>
      </c>
      <c r="D194" s="34" t="s">
        <v>89</v>
      </c>
      <c r="E194" s="34"/>
      <c r="F194" s="34"/>
      <c r="G194" s="34"/>
      <c r="H194" s="34"/>
      <c r="I194" s="34"/>
      <c r="J194" s="34"/>
      <c r="K194" s="34"/>
      <c r="L194" s="34"/>
      <c r="M194" s="34" t="s">
        <v>116</v>
      </c>
      <c r="N194" s="34"/>
      <c r="O194" s="34" t="s">
        <v>125</v>
      </c>
      <c r="P194" s="34"/>
      <c r="Q194" s="34" t="s">
        <v>131</v>
      </c>
      <c r="R194" s="34"/>
      <c r="S194" s="34"/>
      <c r="T194" s="34"/>
      <c r="U194" s="34"/>
      <c r="V194" s="41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</row>
    <row r="195" spans="1:47" x14ac:dyDescent="0.25">
      <c r="A195" s="32"/>
      <c r="B195" s="40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41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</row>
    <row r="196" spans="1:47" x14ac:dyDescent="0.25">
      <c r="A196" s="32"/>
      <c r="B196" s="40"/>
      <c r="C196" s="33">
        <v>1</v>
      </c>
      <c r="D196" s="34" t="str">
        <f>P25</f>
        <v>Muur halfsteens</v>
      </c>
      <c r="E196" s="34"/>
      <c r="F196" s="34"/>
      <c r="G196" s="20">
        <v>-20</v>
      </c>
      <c r="H196" s="11"/>
      <c r="I196" s="21">
        <v>20</v>
      </c>
      <c r="J196" s="34"/>
      <c r="K196" s="33">
        <f>IF(H196="",I196-G196,I196-H196)</f>
        <v>40</v>
      </c>
      <c r="L196" s="34"/>
      <c r="M196" s="33">
        <f t="shared" ref="M196:M215" si="11">U60</f>
        <v>0</v>
      </c>
      <c r="N196" s="34"/>
      <c r="O196" s="56">
        <f t="shared" ref="O196:O215" si="12">R150</f>
        <v>6.742855166928889</v>
      </c>
      <c r="P196" s="34"/>
      <c r="Q196" s="36">
        <f t="shared" ref="Q196:Q211" si="13">K196*M196*O196/1000</f>
        <v>0</v>
      </c>
      <c r="R196" s="34"/>
      <c r="S196" s="34"/>
      <c r="T196" s="34"/>
      <c r="U196" s="34"/>
      <c r="V196" s="41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</row>
    <row r="197" spans="1:47" x14ac:dyDescent="0.25">
      <c r="A197" s="32"/>
      <c r="B197" s="40"/>
      <c r="C197" s="33">
        <f>1+C196</f>
        <v>2</v>
      </c>
      <c r="D197" s="34" t="str">
        <f>P26</f>
        <v>Muur+5cm EPS</v>
      </c>
      <c r="E197" s="34"/>
      <c r="F197" s="34"/>
      <c r="G197" s="15">
        <v>-20</v>
      </c>
      <c r="H197" s="5"/>
      <c r="I197" s="9">
        <v>20</v>
      </c>
      <c r="J197" s="34"/>
      <c r="K197" s="33">
        <f t="shared" ref="K197:K215" si="14">IF(H197="",I197-G197,I197-H197)</f>
        <v>40</v>
      </c>
      <c r="L197" s="34"/>
      <c r="M197" s="33">
        <f t="shared" si="11"/>
        <v>0</v>
      </c>
      <c r="N197" s="34"/>
      <c r="O197" s="56">
        <f t="shared" si="12"/>
        <v>0.618476404898605</v>
      </c>
      <c r="P197" s="34"/>
      <c r="Q197" s="36">
        <f t="shared" si="13"/>
        <v>0</v>
      </c>
      <c r="R197" s="34"/>
      <c r="S197" s="34"/>
      <c r="T197" s="34"/>
      <c r="U197" s="34"/>
      <c r="V197" s="41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</row>
    <row r="198" spans="1:47" x14ac:dyDescent="0.25">
      <c r="A198" s="32"/>
      <c r="B198" s="40"/>
      <c r="C198" s="33">
        <f t="shared" ref="C198:C215" si="15">1+C197</f>
        <v>3</v>
      </c>
      <c r="D198" s="34" t="str">
        <f>P27</f>
        <v>Spouwmuur</v>
      </c>
      <c r="E198" s="34"/>
      <c r="F198" s="34"/>
      <c r="G198" s="15">
        <v>-20</v>
      </c>
      <c r="H198" s="5"/>
      <c r="I198" s="9">
        <v>20</v>
      </c>
      <c r="J198" s="34"/>
      <c r="K198" s="33">
        <f t="shared" si="14"/>
        <v>40</v>
      </c>
      <c r="L198" s="34"/>
      <c r="M198" s="33">
        <f t="shared" si="11"/>
        <v>200</v>
      </c>
      <c r="N198" s="34"/>
      <c r="O198" s="56">
        <f t="shared" si="12"/>
        <v>2.4293162409134226</v>
      </c>
      <c r="P198" s="34"/>
      <c r="Q198" s="36">
        <f t="shared" si="13"/>
        <v>19.434529927307381</v>
      </c>
      <c r="R198" s="34"/>
      <c r="S198" s="34"/>
      <c r="T198" s="34"/>
      <c r="U198" s="34"/>
      <c r="V198" s="41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</row>
    <row r="199" spans="1:47" x14ac:dyDescent="0.25">
      <c r="A199" s="32"/>
      <c r="B199" s="40"/>
      <c r="C199" s="33">
        <f t="shared" si="15"/>
        <v>4</v>
      </c>
      <c r="D199" s="34" t="str">
        <f>P28</f>
        <v>Spouwmuur+5cm EPS</v>
      </c>
      <c r="E199" s="34"/>
      <c r="F199" s="34"/>
      <c r="G199" s="15">
        <v>-20</v>
      </c>
      <c r="H199" s="5"/>
      <c r="I199" s="9">
        <v>20</v>
      </c>
      <c r="J199" s="34"/>
      <c r="K199" s="33">
        <f t="shared" si="14"/>
        <v>40</v>
      </c>
      <c r="L199" s="34"/>
      <c r="M199" s="33">
        <f t="shared" si="11"/>
        <v>0</v>
      </c>
      <c r="N199" s="34"/>
      <c r="O199" s="56">
        <f t="shared" si="12"/>
        <v>0.53185551531247088</v>
      </c>
      <c r="P199" s="34"/>
      <c r="Q199" s="36">
        <f t="shared" si="13"/>
        <v>0</v>
      </c>
      <c r="R199" s="34"/>
      <c r="S199" s="34"/>
      <c r="T199" s="34"/>
      <c r="U199" s="34"/>
      <c r="V199" s="41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</row>
    <row r="200" spans="1:47" x14ac:dyDescent="0.25">
      <c r="A200" s="32"/>
      <c r="B200" s="40"/>
      <c r="C200" s="33">
        <f t="shared" si="15"/>
        <v>5</v>
      </c>
      <c r="D200" s="34" t="str">
        <f>P29</f>
        <v>Lichtkoepels PCdubbel</v>
      </c>
      <c r="E200" s="34"/>
      <c r="F200" s="34"/>
      <c r="G200" s="15">
        <v>-20</v>
      </c>
      <c r="H200" s="5"/>
      <c r="I200" s="9">
        <v>20</v>
      </c>
      <c r="J200" s="34"/>
      <c r="K200" s="33">
        <f t="shared" si="14"/>
        <v>40</v>
      </c>
      <c r="L200" s="34"/>
      <c r="M200" s="33">
        <f t="shared" si="11"/>
        <v>0</v>
      </c>
      <c r="N200" s="34"/>
      <c r="O200" s="56">
        <f t="shared" si="12"/>
        <v>2.8003360403248392</v>
      </c>
      <c r="P200" s="34"/>
      <c r="Q200" s="36">
        <f t="shared" si="13"/>
        <v>0</v>
      </c>
      <c r="R200" s="34"/>
      <c r="S200" s="34"/>
      <c r="T200" s="34"/>
      <c r="U200" s="34"/>
      <c r="V200" s="41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</row>
    <row r="201" spans="1:47" x14ac:dyDescent="0.25">
      <c r="A201" s="32"/>
      <c r="B201" s="40"/>
      <c r="C201" s="33">
        <f t="shared" si="15"/>
        <v>6</v>
      </c>
      <c r="D201" s="34" t="str">
        <f>P30</f>
        <v>Raam 1 pane</v>
      </c>
      <c r="E201" s="34"/>
      <c r="F201" s="34"/>
      <c r="G201" s="15">
        <v>-20</v>
      </c>
      <c r="H201" s="5"/>
      <c r="I201" s="9">
        <v>20</v>
      </c>
      <c r="J201" s="34"/>
      <c r="K201" s="33">
        <f t="shared" si="14"/>
        <v>40</v>
      </c>
      <c r="L201" s="34"/>
      <c r="M201" s="33">
        <f t="shared" si="11"/>
        <v>0</v>
      </c>
      <c r="N201" s="34"/>
      <c r="O201" s="56">
        <f t="shared" si="12"/>
        <v>2.9403116730373418</v>
      </c>
      <c r="P201" s="34"/>
      <c r="Q201" s="36">
        <f t="shared" si="13"/>
        <v>0</v>
      </c>
      <c r="R201" s="34"/>
      <c r="S201" s="34"/>
      <c r="T201" s="34"/>
      <c r="U201" s="34"/>
      <c r="V201" s="41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</row>
    <row r="202" spans="1:47" x14ac:dyDescent="0.25">
      <c r="A202" s="32"/>
      <c r="B202" s="40"/>
      <c r="C202" s="33">
        <f t="shared" si="15"/>
        <v>7</v>
      </c>
      <c r="D202" s="34" t="str">
        <f>P31</f>
        <v>Raam 2 pane</v>
      </c>
      <c r="E202" s="34"/>
      <c r="F202" s="34"/>
      <c r="G202" s="15">
        <v>-20</v>
      </c>
      <c r="H202" s="5"/>
      <c r="I202" s="9">
        <v>20</v>
      </c>
      <c r="J202" s="34"/>
      <c r="K202" s="33">
        <f t="shared" si="14"/>
        <v>40</v>
      </c>
      <c r="L202" s="34"/>
      <c r="M202" s="33">
        <f t="shared" si="11"/>
        <v>50</v>
      </c>
      <c r="N202" s="34"/>
      <c r="O202" s="56">
        <f t="shared" si="12"/>
        <v>1.1950715250307731</v>
      </c>
      <c r="P202" s="34"/>
      <c r="Q202" s="36">
        <f t="shared" si="13"/>
        <v>2.3901430500615461</v>
      </c>
      <c r="R202" s="34"/>
      <c r="S202" s="34"/>
      <c r="T202" s="34"/>
      <c r="U202" s="34"/>
      <c r="V202" s="41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</row>
    <row r="203" spans="1:47" x14ac:dyDescent="0.25">
      <c r="A203" s="32"/>
      <c r="B203" s="40"/>
      <c r="C203" s="33">
        <f t="shared" si="15"/>
        <v>8</v>
      </c>
      <c r="D203" s="34" t="str">
        <f>P32</f>
        <v>Raam 3 pane</v>
      </c>
      <c r="E203" s="34"/>
      <c r="F203" s="34"/>
      <c r="G203" s="15">
        <v>-20</v>
      </c>
      <c r="H203" s="5"/>
      <c r="I203" s="9">
        <v>20</v>
      </c>
      <c r="J203" s="34"/>
      <c r="K203" s="33">
        <f t="shared" si="14"/>
        <v>40</v>
      </c>
      <c r="L203" s="34"/>
      <c r="M203" s="33">
        <f t="shared" si="11"/>
        <v>0</v>
      </c>
      <c r="N203" s="34"/>
      <c r="O203" s="56">
        <f t="shared" si="12"/>
        <v>0.59876654092569315</v>
      </c>
      <c r="P203" s="34"/>
      <c r="Q203" s="36">
        <f t="shared" si="13"/>
        <v>0</v>
      </c>
      <c r="R203" s="34"/>
      <c r="S203" s="34"/>
      <c r="T203" s="34"/>
      <c r="U203" s="34"/>
      <c r="V203" s="41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</row>
    <row r="204" spans="1:47" x14ac:dyDescent="0.25">
      <c r="A204" s="32"/>
      <c r="B204" s="40"/>
      <c r="C204" s="33">
        <f t="shared" si="15"/>
        <v>9</v>
      </c>
      <c r="D204" s="34" t="str">
        <f>P33</f>
        <v>Plat dak+5cm PUR</v>
      </c>
      <c r="E204" s="34"/>
      <c r="F204" s="34"/>
      <c r="G204" s="15">
        <v>-20</v>
      </c>
      <c r="H204" s="5"/>
      <c r="I204" s="9">
        <v>20</v>
      </c>
      <c r="J204" s="34"/>
      <c r="K204" s="33">
        <f t="shared" si="14"/>
        <v>40</v>
      </c>
      <c r="L204" s="34"/>
      <c r="M204" s="33">
        <f t="shared" si="11"/>
        <v>200</v>
      </c>
      <c r="N204" s="34"/>
      <c r="O204" s="56">
        <f t="shared" si="12"/>
        <v>0.51772467401835709</v>
      </c>
      <c r="P204" s="34"/>
      <c r="Q204" s="36">
        <f t="shared" si="13"/>
        <v>4.1417973921468567</v>
      </c>
      <c r="R204" s="34"/>
      <c r="S204" s="34"/>
      <c r="T204" s="34"/>
      <c r="U204" s="34"/>
      <c r="V204" s="41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</row>
    <row r="205" spans="1:47" x14ac:dyDescent="0.25">
      <c r="A205" s="32"/>
      <c r="B205" s="40"/>
      <c r="C205" s="33">
        <f t="shared" si="15"/>
        <v>10</v>
      </c>
      <c r="D205" s="34" t="str">
        <f>P34</f>
        <v>Schuin dak+5cm EPS</v>
      </c>
      <c r="E205" s="34"/>
      <c r="F205" s="34"/>
      <c r="G205" s="15">
        <v>-20</v>
      </c>
      <c r="H205" s="5"/>
      <c r="I205" s="9">
        <v>20</v>
      </c>
      <c r="J205" s="34"/>
      <c r="K205" s="33">
        <f t="shared" si="14"/>
        <v>40</v>
      </c>
      <c r="L205" s="34"/>
      <c r="M205" s="33">
        <f t="shared" si="11"/>
        <v>1</v>
      </c>
      <c r="N205" s="34"/>
      <c r="O205" s="56">
        <f t="shared" si="12"/>
        <v>0.60760196863037841</v>
      </c>
      <c r="P205" s="34"/>
      <c r="Q205" s="36">
        <f t="shared" si="13"/>
        <v>2.4304078745215136E-2</v>
      </c>
      <c r="R205" s="34"/>
      <c r="S205" s="34"/>
      <c r="T205" s="34"/>
      <c r="U205" s="34"/>
      <c r="V205" s="41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</row>
    <row r="206" spans="1:47" x14ac:dyDescent="0.25">
      <c r="A206" s="32"/>
      <c r="B206" s="40"/>
      <c r="C206" s="33">
        <f t="shared" si="15"/>
        <v>11</v>
      </c>
      <c r="D206" s="34" t="str">
        <f>P35</f>
        <v>Hout dak erker</v>
      </c>
      <c r="E206" s="34"/>
      <c r="F206" s="34"/>
      <c r="G206" s="15">
        <v>-20</v>
      </c>
      <c r="H206" s="5"/>
      <c r="I206" s="9">
        <v>20</v>
      </c>
      <c r="J206" s="34"/>
      <c r="K206" s="33">
        <f t="shared" si="14"/>
        <v>40</v>
      </c>
      <c r="L206" s="34"/>
      <c r="M206" s="33">
        <f t="shared" si="11"/>
        <v>0</v>
      </c>
      <c r="N206" s="34"/>
      <c r="O206" s="56">
        <f t="shared" si="12"/>
        <v>4.6031432892746773</v>
      </c>
      <c r="P206" s="34"/>
      <c r="Q206" s="36">
        <f t="shared" si="13"/>
        <v>0</v>
      </c>
      <c r="R206" s="34"/>
      <c r="S206" s="34"/>
      <c r="T206" s="34"/>
      <c r="U206" s="34"/>
      <c r="V206" s="41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</row>
    <row r="207" spans="1:47" x14ac:dyDescent="0.25">
      <c r="A207" s="32"/>
      <c r="B207" s="40"/>
      <c r="C207" s="33">
        <f t="shared" si="15"/>
        <v>12</v>
      </c>
      <c r="D207" s="34" t="str">
        <f>P36</f>
        <v xml:space="preserve">Hout </v>
      </c>
      <c r="E207" s="34"/>
      <c r="F207" s="34"/>
      <c r="G207" s="15">
        <v>-20</v>
      </c>
      <c r="H207" s="5"/>
      <c r="I207" s="9">
        <v>20</v>
      </c>
      <c r="J207" s="34"/>
      <c r="K207" s="33">
        <f t="shared" si="14"/>
        <v>40</v>
      </c>
      <c r="L207" s="34"/>
      <c r="M207" s="33">
        <f t="shared" si="11"/>
        <v>4</v>
      </c>
      <c r="N207" s="34"/>
      <c r="O207" s="56">
        <f t="shared" si="12"/>
        <v>3.3988443929064118</v>
      </c>
      <c r="P207" s="34"/>
      <c r="Q207" s="36">
        <f t="shared" si="13"/>
        <v>0.54381510286502588</v>
      </c>
      <c r="R207" s="34"/>
      <c r="S207" s="34"/>
      <c r="T207" s="34"/>
      <c r="U207" s="34"/>
      <c r="V207" s="41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</row>
    <row r="208" spans="1:47" x14ac:dyDescent="0.25">
      <c r="A208" s="32"/>
      <c r="B208" s="40"/>
      <c r="C208" s="33">
        <f t="shared" si="15"/>
        <v>13</v>
      </c>
      <c r="D208" s="34" t="str">
        <f>P37</f>
        <v>Vloer + 5cm EPS</v>
      </c>
      <c r="E208" s="34"/>
      <c r="F208" s="34"/>
      <c r="G208" s="15">
        <v>-20</v>
      </c>
      <c r="H208" s="5"/>
      <c r="I208" s="9">
        <v>20</v>
      </c>
      <c r="J208" s="34"/>
      <c r="K208" s="33">
        <f t="shared" si="14"/>
        <v>40</v>
      </c>
      <c r="L208" s="34"/>
      <c r="M208" s="33">
        <f t="shared" si="11"/>
        <v>0</v>
      </c>
      <c r="N208" s="34"/>
      <c r="O208" s="56">
        <f t="shared" si="12"/>
        <v>0.63059086363923</v>
      </c>
      <c r="P208" s="34"/>
      <c r="Q208" s="36">
        <f t="shared" si="13"/>
        <v>0</v>
      </c>
      <c r="R208" s="34"/>
      <c r="S208" s="34"/>
      <c r="T208" s="34"/>
      <c r="U208" s="34"/>
      <c r="V208" s="41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</row>
    <row r="209" spans="1:47" x14ac:dyDescent="0.25">
      <c r="A209" s="32"/>
      <c r="B209" s="40"/>
      <c r="C209" s="33">
        <f t="shared" si="15"/>
        <v>14</v>
      </c>
      <c r="D209" s="34" t="str">
        <f>P38</f>
        <v>betonvloer op zand+hout</v>
      </c>
      <c r="E209" s="34"/>
      <c r="F209" s="34"/>
      <c r="G209" s="15"/>
      <c r="H209" s="5">
        <v>10</v>
      </c>
      <c r="I209" s="9">
        <v>20</v>
      </c>
      <c r="J209" s="34"/>
      <c r="K209" s="33">
        <f t="shared" si="14"/>
        <v>10</v>
      </c>
      <c r="L209" s="34"/>
      <c r="M209" s="33">
        <f t="shared" si="11"/>
        <v>150</v>
      </c>
      <c r="N209" s="34"/>
      <c r="O209" s="56">
        <f t="shared" si="12"/>
        <v>3.7220183974052214</v>
      </c>
      <c r="P209" s="34"/>
      <c r="Q209" s="36">
        <f t="shared" si="13"/>
        <v>5.5830275961078319</v>
      </c>
      <c r="R209" s="34"/>
      <c r="S209" s="34"/>
      <c r="T209" s="34"/>
      <c r="U209" s="34"/>
      <c r="V209" s="41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</row>
    <row r="210" spans="1:47" x14ac:dyDescent="0.25">
      <c r="A210" s="32"/>
      <c r="B210" s="40"/>
      <c r="C210" s="33">
        <f t="shared" si="15"/>
        <v>15</v>
      </c>
      <c r="D210" s="34" t="str">
        <f>P39</f>
        <v>betonvloer op zand+tegels</v>
      </c>
      <c r="E210" s="34"/>
      <c r="F210" s="34"/>
      <c r="G210" s="15"/>
      <c r="H210" s="5">
        <v>10</v>
      </c>
      <c r="I210" s="9">
        <v>20</v>
      </c>
      <c r="J210" s="34"/>
      <c r="K210" s="33">
        <f t="shared" si="14"/>
        <v>10</v>
      </c>
      <c r="L210" s="34"/>
      <c r="M210" s="33">
        <f t="shared" si="11"/>
        <v>0</v>
      </c>
      <c r="N210" s="34"/>
      <c r="O210" s="56">
        <f t="shared" si="12"/>
        <v>13.210870659285353</v>
      </c>
      <c r="P210" s="34"/>
      <c r="Q210" s="36">
        <f t="shared" si="13"/>
        <v>0</v>
      </c>
      <c r="R210" s="34"/>
      <c r="S210" s="34"/>
      <c r="T210" s="34"/>
      <c r="U210" s="34"/>
      <c r="V210" s="41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</row>
    <row r="211" spans="1:47" x14ac:dyDescent="0.25">
      <c r="A211" s="32"/>
      <c r="B211" s="40"/>
      <c r="C211" s="33">
        <f t="shared" si="15"/>
        <v>16</v>
      </c>
      <c r="D211" s="34" t="str">
        <f>P40</f>
        <v>granito vloer op zand</v>
      </c>
      <c r="E211" s="34"/>
      <c r="F211" s="34"/>
      <c r="G211" s="15"/>
      <c r="H211" s="5">
        <v>10</v>
      </c>
      <c r="I211" s="9">
        <v>20</v>
      </c>
      <c r="J211" s="34"/>
      <c r="K211" s="33">
        <f t="shared" si="14"/>
        <v>10</v>
      </c>
      <c r="L211" s="34"/>
      <c r="M211" s="33">
        <f t="shared" si="11"/>
        <v>0</v>
      </c>
      <c r="N211" s="34"/>
      <c r="O211" s="56">
        <f t="shared" si="12"/>
        <v>13.210870659285353</v>
      </c>
      <c r="P211" s="34"/>
      <c r="Q211" s="36">
        <f t="shared" si="13"/>
        <v>0</v>
      </c>
      <c r="R211" s="34"/>
      <c r="S211" s="34"/>
      <c r="T211" s="34"/>
      <c r="U211" s="34"/>
      <c r="V211" s="41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</row>
    <row r="212" spans="1:47" x14ac:dyDescent="0.25">
      <c r="A212" s="32"/>
      <c r="B212" s="40"/>
      <c r="C212" s="33">
        <f t="shared" si="15"/>
        <v>17</v>
      </c>
      <c r="D212" s="34">
        <f>P41</f>
        <v>0</v>
      </c>
      <c r="E212" s="34"/>
      <c r="F212" s="34"/>
      <c r="G212" s="15"/>
      <c r="H212" s="5"/>
      <c r="I212" s="9"/>
      <c r="J212" s="33"/>
      <c r="K212" s="33">
        <f t="shared" si="14"/>
        <v>0</v>
      </c>
      <c r="L212" s="34"/>
      <c r="M212" s="33">
        <f t="shared" si="11"/>
        <v>0</v>
      </c>
      <c r="N212" s="34"/>
      <c r="O212" s="56">
        <f t="shared" si="12"/>
        <v>10000</v>
      </c>
      <c r="P212" s="34"/>
      <c r="Q212" s="36">
        <f>J212*M212*O212/1000</f>
        <v>0</v>
      </c>
      <c r="R212" s="34"/>
      <c r="S212" s="34"/>
      <c r="T212" s="34"/>
      <c r="U212" s="34"/>
      <c r="V212" s="41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</row>
    <row r="213" spans="1:47" x14ac:dyDescent="0.25">
      <c r="A213" s="32"/>
      <c r="B213" s="40"/>
      <c r="C213" s="33">
        <f t="shared" si="15"/>
        <v>18</v>
      </c>
      <c r="D213" s="34">
        <f>P42</f>
        <v>0</v>
      </c>
      <c r="E213" s="34"/>
      <c r="F213" s="34"/>
      <c r="G213" s="15"/>
      <c r="H213" s="5"/>
      <c r="I213" s="9"/>
      <c r="J213" s="33"/>
      <c r="K213" s="33">
        <f t="shared" si="14"/>
        <v>0</v>
      </c>
      <c r="L213" s="34"/>
      <c r="M213" s="33">
        <f t="shared" si="11"/>
        <v>0</v>
      </c>
      <c r="N213" s="34"/>
      <c r="O213" s="56">
        <f t="shared" si="12"/>
        <v>10000</v>
      </c>
      <c r="P213" s="34"/>
      <c r="Q213" s="36">
        <f>J213*M213*O213/1000</f>
        <v>0</v>
      </c>
      <c r="R213" s="34"/>
      <c r="S213" s="34"/>
      <c r="T213" s="34"/>
      <c r="U213" s="34"/>
      <c r="V213" s="41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</row>
    <row r="214" spans="1:47" x14ac:dyDescent="0.25">
      <c r="A214" s="32"/>
      <c r="B214" s="40"/>
      <c r="C214" s="33">
        <f t="shared" si="15"/>
        <v>19</v>
      </c>
      <c r="D214" s="34">
        <f>P43</f>
        <v>0</v>
      </c>
      <c r="E214" s="34"/>
      <c r="F214" s="34"/>
      <c r="G214" s="15"/>
      <c r="H214" s="5"/>
      <c r="I214" s="9"/>
      <c r="J214" s="33"/>
      <c r="K214" s="33">
        <f t="shared" si="14"/>
        <v>0</v>
      </c>
      <c r="L214" s="34"/>
      <c r="M214" s="33">
        <f t="shared" si="11"/>
        <v>0</v>
      </c>
      <c r="N214" s="34"/>
      <c r="O214" s="56">
        <f t="shared" si="12"/>
        <v>10000</v>
      </c>
      <c r="P214" s="34"/>
      <c r="Q214" s="36">
        <f>J214*M214*O214/1000</f>
        <v>0</v>
      </c>
      <c r="R214" s="34"/>
      <c r="S214" s="34"/>
      <c r="T214" s="34"/>
      <c r="U214" s="34"/>
      <c r="V214" s="41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</row>
    <row r="215" spans="1:47" x14ac:dyDescent="0.25">
      <c r="A215" s="32"/>
      <c r="B215" s="40"/>
      <c r="C215" s="33">
        <f t="shared" si="15"/>
        <v>20</v>
      </c>
      <c r="D215" s="34">
        <f>P44</f>
        <v>0</v>
      </c>
      <c r="E215" s="34"/>
      <c r="F215" s="34"/>
      <c r="G215" s="16"/>
      <c r="H215" s="2"/>
      <c r="I215" s="23"/>
      <c r="J215" s="33"/>
      <c r="K215" s="33">
        <f t="shared" si="14"/>
        <v>0</v>
      </c>
      <c r="L215" s="34"/>
      <c r="M215" s="33">
        <f t="shared" si="11"/>
        <v>0</v>
      </c>
      <c r="N215" s="34"/>
      <c r="O215" s="56">
        <f t="shared" si="12"/>
        <v>10000</v>
      </c>
      <c r="P215" s="34"/>
      <c r="Q215" s="36">
        <f>J215*M215*O215/1000</f>
        <v>0</v>
      </c>
      <c r="R215" s="34"/>
      <c r="S215" s="34"/>
      <c r="T215" s="34"/>
      <c r="U215" s="34"/>
      <c r="V215" s="41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</row>
    <row r="216" spans="1:47" x14ac:dyDescent="0.25">
      <c r="A216" s="32"/>
      <c r="B216" s="40"/>
      <c r="C216" s="33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57"/>
      <c r="R216" s="34"/>
      <c r="S216" s="34"/>
      <c r="T216" s="34"/>
      <c r="U216" s="34"/>
      <c r="V216" s="41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</row>
    <row r="217" spans="1:47" x14ac:dyDescent="0.25">
      <c r="A217" s="32"/>
      <c r="B217" s="40"/>
      <c r="C217" s="33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57"/>
      <c r="R217" s="34"/>
      <c r="S217" s="34"/>
      <c r="T217" s="34"/>
      <c r="U217" s="34"/>
      <c r="V217" s="41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</row>
    <row r="218" spans="1:47" x14ac:dyDescent="0.25">
      <c r="A218" s="32"/>
      <c r="B218" s="40"/>
      <c r="C218" s="33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57"/>
      <c r="R218" s="34"/>
      <c r="S218" s="34"/>
      <c r="T218" s="34"/>
      <c r="U218" s="34"/>
      <c r="V218" s="41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</row>
    <row r="219" spans="1:47" x14ac:dyDescent="0.25">
      <c r="A219" s="32"/>
      <c r="B219" s="40"/>
      <c r="C219" s="33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 t="s">
        <v>130</v>
      </c>
      <c r="P219" s="34"/>
      <c r="Q219" s="36">
        <f>SUM(Q196:Q215)</f>
        <v>32.117617147233851</v>
      </c>
      <c r="R219" s="34"/>
      <c r="S219" s="34"/>
      <c r="T219" s="34"/>
      <c r="U219" s="34"/>
      <c r="V219" s="41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</row>
    <row r="220" spans="1:47" x14ac:dyDescent="0.25">
      <c r="A220" s="32"/>
      <c r="B220" s="40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41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</row>
    <row r="221" spans="1:47" x14ac:dyDescent="0.25">
      <c r="A221" s="32"/>
      <c r="B221" s="40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41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</row>
    <row r="222" spans="1:47" x14ac:dyDescent="0.25">
      <c r="A222" s="32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41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</row>
    <row r="223" spans="1:47" x14ac:dyDescent="0.25">
      <c r="A223" s="32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41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</row>
    <row r="224" spans="1:47" x14ac:dyDescent="0.25">
      <c r="A224" s="32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41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</row>
    <row r="225" spans="1:47" x14ac:dyDescent="0.25">
      <c r="A225" s="32"/>
      <c r="B225" s="40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41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</row>
    <row r="226" spans="1:47" x14ac:dyDescent="0.25">
      <c r="A226" s="32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41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</row>
    <row r="227" spans="1:47" x14ac:dyDescent="0.25">
      <c r="A227" s="32"/>
      <c r="B227" s="40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41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</row>
    <row r="228" spans="1:47" x14ac:dyDescent="0.25">
      <c r="A228" s="32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41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</row>
    <row r="229" spans="1:47" x14ac:dyDescent="0.25">
      <c r="A229" s="32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41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</row>
    <row r="230" spans="1:47" x14ac:dyDescent="0.25">
      <c r="A230" s="32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41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</row>
    <row r="231" spans="1:47" ht="15.75" thickBot="1" x14ac:dyDescent="0.3">
      <c r="A231" s="32"/>
      <c r="B231" s="44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6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</row>
    <row r="232" spans="1:47" x14ac:dyDescent="0.25">
      <c r="A232" s="32"/>
      <c r="B232" s="37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9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</row>
    <row r="233" spans="1:47" x14ac:dyDescent="0.25">
      <c r="A233" s="32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41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</row>
    <row r="234" spans="1:47" x14ac:dyDescent="0.25">
      <c r="A234" s="32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41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</row>
    <row r="235" spans="1:47" x14ac:dyDescent="0.25">
      <c r="A235" s="32"/>
      <c r="B235" s="40"/>
      <c r="C235" s="42" t="s">
        <v>87</v>
      </c>
      <c r="D235" s="34"/>
      <c r="E235" s="34"/>
      <c r="F235" s="34"/>
      <c r="G235" s="34"/>
      <c r="H235" s="34" t="s">
        <v>133</v>
      </c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41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</row>
    <row r="236" spans="1:47" x14ac:dyDescent="0.25">
      <c r="A236" s="32"/>
      <c r="B236" s="40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41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</row>
    <row r="237" spans="1:47" x14ac:dyDescent="0.25">
      <c r="A237" s="32"/>
      <c r="B237" s="40"/>
      <c r="C237" s="34"/>
      <c r="D237" s="34"/>
      <c r="E237" s="34"/>
      <c r="F237" s="34"/>
      <c r="G237" s="34"/>
      <c r="H237" s="34" t="s">
        <v>132</v>
      </c>
      <c r="I237" s="34"/>
      <c r="J237" s="34"/>
      <c r="K237" s="34" t="s">
        <v>135</v>
      </c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41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</row>
    <row r="238" spans="1:47" x14ac:dyDescent="0.25">
      <c r="A238" s="32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41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</row>
    <row r="239" spans="1:47" x14ac:dyDescent="0.25">
      <c r="A239" s="32"/>
      <c r="B239" s="40"/>
      <c r="C239" s="34" t="s">
        <v>107</v>
      </c>
      <c r="D239" s="34"/>
      <c r="E239" s="34"/>
      <c r="F239" s="34"/>
      <c r="G239" s="34"/>
      <c r="H239" s="34" t="str">
        <f>P4</f>
        <v>Huidige casus</v>
      </c>
      <c r="I239" s="34"/>
      <c r="J239" s="34"/>
      <c r="K239" s="17"/>
      <c r="L239" s="18"/>
      <c r="M239" s="19"/>
      <c r="N239" s="17"/>
      <c r="O239" s="18"/>
      <c r="P239" s="19"/>
      <c r="Q239" s="17"/>
      <c r="R239" s="18"/>
      <c r="S239" s="19"/>
      <c r="T239" s="34"/>
      <c r="U239" s="34"/>
      <c r="V239" s="41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</row>
    <row r="240" spans="1:47" x14ac:dyDescent="0.25">
      <c r="A240" s="32"/>
      <c r="B240" s="40"/>
      <c r="C240" s="33" t="s">
        <v>41</v>
      </c>
      <c r="D240" s="34" t="s">
        <v>89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41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</row>
    <row r="241" spans="1:47" x14ac:dyDescent="0.25">
      <c r="A241" s="32"/>
      <c r="B241" s="40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41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</row>
    <row r="242" spans="1:47" x14ac:dyDescent="0.25">
      <c r="A242" s="32"/>
      <c r="B242" s="40"/>
      <c r="C242" s="33">
        <v>1</v>
      </c>
      <c r="D242" s="34" t="str">
        <f>P25</f>
        <v>Muur halfsteens</v>
      </c>
      <c r="E242" s="34"/>
      <c r="F242" s="34"/>
      <c r="G242" s="34"/>
      <c r="H242" s="57">
        <f>Q196</f>
        <v>0</v>
      </c>
      <c r="I242" s="34"/>
      <c r="J242" s="34"/>
      <c r="K242" s="34"/>
      <c r="L242" s="29"/>
      <c r="M242" s="34"/>
      <c r="N242" s="34"/>
      <c r="O242" s="29"/>
      <c r="P242" s="34"/>
      <c r="Q242" s="34"/>
      <c r="R242" s="29"/>
      <c r="S242" s="34"/>
      <c r="T242" s="34"/>
      <c r="U242" s="34"/>
      <c r="V242" s="41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</row>
    <row r="243" spans="1:47" x14ac:dyDescent="0.25">
      <c r="A243" s="32"/>
      <c r="B243" s="40"/>
      <c r="C243" s="33">
        <f>1+C242</f>
        <v>2</v>
      </c>
      <c r="D243" s="34" t="str">
        <f>P26</f>
        <v>Muur+5cm EPS</v>
      </c>
      <c r="E243" s="34"/>
      <c r="F243" s="34"/>
      <c r="G243" s="34"/>
      <c r="H243" s="57">
        <f t="shared" ref="H243:H261" si="16">Q197</f>
        <v>0</v>
      </c>
      <c r="I243" s="34"/>
      <c r="J243" s="34"/>
      <c r="K243" s="34"/>
      <c r="L243" s="30"/>
      <c r="M243" s="34"/>
      <c r="N243" s="34"/>
      <c r="O243" s="30"/>
      <c r="P243" s="34"/>
      <c r="Q243" s="34"/>
      <c r="R243" s="30"/>
      <c r="S243" s="34"/>
      <c r="T243" s="34"/>
      <c r="U243" s="34"/>
      <c r="V243" s="41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</row>
    <row r="244" spans="1:47" x14ac:dyDescent="0.25">
      <c r="A244" s="32"/>
      <c r="B244" s="40"/>
      <c r="C244" s="33">
        <f t="shared" ref="C244:C261" si="17">1+C243</f>
        <v>3</v>
      </c>
      <c r="D244" s="34" t="str">
        <f>P27</f>
        <v>Spouwmuur</v>
      </c>
      <c r="E244" s="34"/>
      <c r="F244" s="34"/>
      <c r="G244" s="34"/>
      <c r="H244" s="57">
        <f t="shared" si="16"/>
        <v>19.434529927307381</v>
      </c>
      <c r="I244" s="34"/>
      <c r="J244" s="34"/>
      <c r="K244" s="34"/>
      <c r="L244" s="30"/>
      <c r="M244" s="34"/>
      <c r="N244" s="34"/>
      <c r="O244" s="30"/>
      <c r="P244" s="34"/>
      <c r="Q244" s="34"/>
      <c r="R244" s="30"/>
      <c r="S244" s="34"/>
      <c r="T244" s="34"/>
      <c r="U244" s="34"/>
      <c r="V244" s="41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</row>
    <row r="245" spans="1:47" x14ac:dyDescent="0.25">
      <c r="A245" s="32"/>
      <c r="B245" s="40"/>
      <c r="C245" s="33">
        <f t="shared" si="17"/>
        <v>4</v>
      </c>
      <c r="D245" s="34" t="str">
        <f>P28</f>
        <v>Spouwmuur+5cm EPS</v>
      </c>
      <c r="E245" s="34"/>
      <c r="F245" s="34"/>
      <c r="G245" s="34"/>
      <c r="H245" s="57">
        <f t="shared" si="16"/>
        <v>0</v>
      </c>
      <c r="I245" s="34"/>
      <c r="J245" s="34"/>
      <c r="K245" s="34"/>
      <c r="L245" s="30"/>
      <c r="M245" s="34"/>
      <c r="N245" s="34"/>
      <c r="O245" s="30"/>
      <c r="P245" s="34"/>
      <c r="Q245" s="34"/>
      <c r="R245" s="30"/>
      <c r="S245" s="34"/>
      <c r="T245" s="34"/>
      <c r="U245" s="34"/>
      <c r="V245" s="41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</row>
    <row r="246" spans="1:47" x14ac:dyDescent="0.25">
      <c r="A246" s="32"/>
      <c r="B246" s="40"/>
      <c r="C246" s="33">
        <f t="shared" si="17"/>
        <v>5</v>
      </c>
      <c r="D246" s="34" t="str">
        <f>P29</f>
        <v>Lichtkoepels PCdubbel</v>
      </c>
      <c r="E246" s="34"/>
      <c r="F246" s="34"/>
      <c r="G246" s="34"/>
      <c r="H246" s="57">
        <f t="shared" si="16"/>
        <v>0</v>
      </c>
      <c r="I246" s="34"/>
      <c r="J246" s="34"/>
      <c r="K246" s="34"/>
      <c r="L246" s="30"/>
      <c r="M246" s="34"/>
      <c r="N246" s="34"/>
      <c r="O246" s="30"/>
      <c r="P246" s="34"/>
      <c r="Q246" s="34"/>
      <c r="R246" s="30"/>
      <c r="S246" s="34"/>
      <c r="T246" s="34"/>
      <c r="U246" s="34"/>
      <c r="V246" s="41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</row>
    <row r="247" spans="1:47" x14ac:dyDescent="0.25">
      <c r="A247" s="32"/>
      <c r="B247" s="40"/>
      <c r="C247" s="33">
        <f t="shared" si="17"/>
        <v>6</v>
      </c>
      <c r="D247" s="34" t="str">
        <f>P30</f>
        <v>Raam 1 pane</v>
      </c>
      <c r="E247" s="34"/>
      <c r="F247" s="34"/>
      <c r="G247" s="34"/>
      <c r="H247" s="57">
        <f t="shared" si="16"/>
        <v>0</v>
      </c>
      <c r="I247" s="34"/>
      <c r="J247" s="34"/>
      <c r="K247" s="34"/>
      <c r="L247" s="30"/>
      <c r="M247" s="34"/>
      <c r="N247" s="34"/>
      <c r="O247" s="30"/>
      <c r="P247" s="34"/>
      <c r="Q247" s="34"/>
      <c r="R247" s="30"/>
      <c r="S247" s="34"/>
      <c r="T247" s="34"/>
      <c r="U247" s="34"/>
      <c r="V247" s="41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</row>
    <row r="248" spans="1:47" x14ac:dyDescent="0.25">
      <c r="A248" s="32"/>
      <c r="B248" s="40"/>
      <c r="C248" s="33">
        <f t="shared" si="17"/>
        <v>7</v>
      </c>
      <c r="D248" s="34" t="str">
        <f>P31</f>
        <v>Raam 2 pane</v>
      </c>
      <c r="E248" s="34"/>
      <c r="F248" s="34"/>
      <c r="G248" s="34"/>
      <c r="H248" s="57">
        <f t="shared" si="16"/>
        <v>2.3901430500615461</v>
      </c>
      <c r="I248" s="34"/>
      <c r="J248" s="34"/>
      <c r="K248" s="34"/>
      <c r="L248" s="30"/>
      <c r="M248" s="34"/>
      <c r="N248" s="34"/>
      <c r="O248" s="30"/>
      <c r="P248" s="34"/>
      <c r="Q248" s="34"/>
      <c r="R248" s="30"/>
      <c r="S248" s="34"/>
      <c r="T248" s="34"/>
      <c r="U248" s="34"/>
      <c r="V248" s="41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</row>
    <row r="249" spans="1:47" x14ac:dyDescent="0.25">
      <c r="A249" s="32"/>
      <c r="B249" s="40"/>
      <c r="C249" s="33">
        <f t="shared" si="17"/>
        <v>8</v>
      </c>
      <c r="D249" s="34" t="str">
        <f>P32</f>
        <v>Raam 3 pane</v>
      </c>
      <c r="E249" s="34"/>
      <c r="F249" s="34"/>
      <c r="G249" s="34"/>
      <c r="H249" s="57">
        <f t="shared" si="16"/>
        <v>0</v>
      </c>
      <c r="I249" s="34"/>
      <c r="J249" s="34"/>
      <c r="K249" s="34"/>
      <c r="L249" s="30"/>
      <c r="M249" s="34"/>
      <c r="N249" s="34"/>
      <c r="O249" s="30"/>
      <c r="P249" s="34"/>
      <c r="Q249" s="34"/>
      <c r="R249" s="30"/>
      <c r="S249" s="34"/>
      <c r="T249" s="34"/>
      <c r="U249" s="34"/>
      <c r="V249" s="41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</row>
    <row r="250" spans="1:47" x14ac:dyDescent="0.25">
      <c r="A250" s="32"/>
      <c r="B250" s="40"/>
      <c r="C250" s="33">
        <f t="shared" si="17"/>
        <v>9</v>
      </c>
      <c r="D250" s="34" t="str">
        <f>P33</f>
        <v>Plat dak+5cm PUR</v>
      </c>
      <c r="E250" s="34"/>
      <c r="F250" s="34"/>
      <c r="G250" s="34"/>
      <c r="H250" s="57">
        <f t="shared" si="16"/>
        <v>4.1417973921468567</v>
      </c>
      <c r="I250" s="34"/>
      <c r="J250" s="34"/>
      <c r="K250" s="34"/>
      <c r="L250" s="30"/>
      <c r="M250" s="34"/>
      <c r="N250" s="34"/>
      <c r="O250" s="30"/>
      <c r="P250" s="34"/>
      <c r="Q250" s="34"/>
      <c r="R250" s="30"/>
      <c r="S250" s="34"/>
      <c r="T250" s="34"/>
      <c r="U250" s="34"/>
      <c r="V250" s="41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</row>
    <row r="251" spans="1:47" x14ac:dyDescent="0.25">
      <c r="A251" s="32"/>
      <c r="B251" s="40"/>
      <c r="C251" s="33">
        <f t="shared" si="17"/>
        <v>10</v>
      </c>
      <c r="D251" s="34" t="str">
        <f>P34</f>
        <v>Schuin dak+5cm EPS</v>
      </c>
      <c r="E251" s="34"/>
      <c r="F251" s="34"/>
      <c r="G251" s="34"/>
      <c r="H251" s="57">
        <f t="shared" si="16"/>
        <v>2.4304078745215136E-2</v>
      </c>
      <c r="I251" s="34"/>
      <c r="J251" s="34"/>
      <c r="K251" s="34"/>
      <c r="L251" s="30"/>
      <c r="M251" s="34"/>
      <c r="N251" s="34"/>
      <c r="O251" s="30"/>
      <c r="P251" s="34"/>
      <c r="Q251" s="34"/>
      <c r="R251" s="30"/>
      <c r="S251" s="34"/>
      <c r="T251" s="34"/>
      <c r="U251" s="34"/>
      <c r="V251" s="41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</row>
    <row r="252" spans="1:47" x14ac:dyDescent="0.25">
      <c r="A252" s="32"/>
      <c r="B252" s="40"/>
      <c r="C252" s="33">
        <f t="shared" si="17"/>
        <v>11</v>
      </c>
      <c r="D252" s="34" t="str">
        <f>P35</f>
        <v>Hout dak erker</v>
      </c>
      <c r="E252" s="34"/>
      <c r="F252" s="34"/>
      <c r="G252" s="34"/>
      <c r="H252" s="57">
        <f t="shared" si="16"/>
        <v>0</v>
      </c>
      <c r="I252" s="34"/>
      <c r="J252" s="34"/>
      <c r="K252" s="34"/>
      <c r="L252" s="30"/>
      <c r="M252" s="34"/>
      <c r="N252" s="34"/>
      <c r="O252" s="30"/>
      <c r="P252" s="34"/>
      <c r="Q252" s="34"/>
      <c r="R252" s="30"/>
      <c r="S252" s="34"/>
      <c r="T252" s="34"/>
      <c r="U252" s="34"/>
      <c r="V252" s="41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</row>
    <row r="253" spans="1:47" x14ac:dyDescent="0.25">
      <c r="A253" s="32"/>
      <c r="B253" s="40"/>
      <c r="C253" s="33">
        <f t="shared" si="17"/>
        <v>12</v>
      </c>
      <c r="D253" s="34" t="str">
        <f>P36</f>
        <v xml:space="preserve">Hout </v>
      </c>
      <c r="E253" s="34"/>
      <c r="F253" s="34"/>
      <c r="G253" s="34"/>
      <c r="H253" s="57">
        <f t="shared" si="16"/>
        <v>0.54381510286502588</v>
      </c>
      <c r="I253" s="34"/>
      <c r="J253" s="34"/>
      <c r="K253" s="34"/>
      <c r="L253" s="30"/>
      <c r="M253" s="34"/>
      <c r="N253" s="34"/>
      <c r="O253" s="30"/>
      <c r="P253" s="34"/>
      <c r="Q253" s="34"/>
      <c r="R253" s="30"/>
      <c r="S253" s="34"/>
      <c r="T253" s="34"/>
      <c r="U253" s="34"/>
      <c r="V253" s="41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</row>
    <row r="254" spans="1:47" x14ac:dyDescent="0.25">
      <c r="A254" s="32"/>
      <c r="B254" s="40"/>
      <c r="C254" s="33">
        <f t="shared" si="17"/>
        <v>13</v>
      </c>
      <c r="D254" s="34" t="str">
        <f>P37</f>
        <v>Vloer + 5cm EPS</v>
      </c>
      <c r="E254" s="34"/>
      <c r="F254" s="34"/>
      <c r="G254" s="34"/>
      <c r="H254" s="57">
        <f t="shared" si="16"/>
        <v>0</v>
      </c>
      <c r="I254" s="34"/>
      <c r="J254" s="34"/>
      <c r="K254" s="34"/>
      <c r="L254" s="30"/>
      <c r="M254" s="34"/>
      <c r="N254" s="34"/>
      <c r="O254" s="30"/>
      <c r="P254" s="34"/>
      <c r="Q254" s="34"/>
      <c r="R254" s="30"/>
      <c r="S254" s="34"/>
      <c r="T254" s="34"/>
      <c r="U254" s="34"/>
      <c r="V254" s="41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</row>
    <row r="255" spans="1:47" x14ac:dyDescent="0.25">
      <c r="A255" s="32"/>
      <c r="B255" s="40"/>
      <c r="C255" s="33">
        <f t="shared" si="17"/>
        <v>14</v>
      </c>
      <c r="D255" s="34" t="str">
        <f>P38</f>
        <v>betonvloer op zand+hout</v>
      </c>
      <c r="E255" s="34"/>
      <c r="F255" s="34"/>
      <c r="G255" s="34"/>
      <c r="H255" s="57">
        <f t="shared" si="16"/>
        <v>5.5830275961078319</v>
      </c>
      <c r="I255" s="34"/>
      <c r="J255" s="34"/>
      <c r="K255" s="34"/>
      <c r="L255" s="30"/>
      <c r="M255" s="34"/>
      <c r="N255" s="34"/>
      <c r="O255" s="30"/>
      <c r="P255" s="34"/>
      <c r="Q255" s="34"/>
      <c r="R255" s="30"/>
      <c r="S255" s="34"/>
      <c r="T255" s="34"/>
      <c r="U255" s="34"/>
      <c r="V255" s="41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</row>
    <row r="256" spans="1:47" x14ac:dyDescent="0.25">
      <c r="A256" s="32"/>
      <c r="B256" s="40"/>
      <c r="C256" s="33">
        <f t="shared" si="17"/>
        <v>15</v>
      </c>
      <c r="D256" s="34" t="str">
        <f>P39</f>
        <v>betonvloer op zand+tegels</v>
      </c>
      <c r="E256" s="34"/>
      <c r="F256" s="34"/>
      <c r="G256" s="34"/>
      <c r="H256" s="57">
        <f t="shared" si="16"/>
        <v>0</v>
      </c>
      <c r="I256" s="34"/>
      <c r="J256" s="34"/>
      <c r="K256" s="34"/>
      <c r="L256" s="30"/>
      <c r="M256" s="34"/>
      <c r="N256" s="34"/>
      <c r="O256" s="30"/>
      <c r="P256" s="34"/>
      <c r="Q256" s="34"/>
      <c r="R256" s="30"/>
      <c r="S256" s="34"/>
      <c r="T256" s="34"/>
      <c r="U256" s="34"/>
      <c r="V256" s="41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</row>
    <row r="257" spans="1:47" x14ac:dyDescent="0.25">
      <c r="A257" s="32"/>
      <c r="B257" s="40"/>
      <c r="C257" s="33">
        <f t="shared" si="17"/>
        <v>16</v>
      </c>
      <c r="D257" s="34" t="str">
        <f>P40</f>
        <v>granito vloer op zand</v>
      </c>
      <c r="E257" s="34"/>
      <c r="F257" s="34"/>
      <c r="G257" s="34"/>
      <c r="H257" s="57">
        <f t="shared" si="16"/>
        <v>0</v>
      </c>
      <c r="I257" s="34"/>
      <c r="J257" s="34"/>
      <c r="K257" s="34"/>
      <c r="L257" s="30"/>
      <c r="M257" s="34"/>
      <c r="N257" s="34"/>
      <c r="O257" s="30"/>
      <c r="P257" s="34"/>
      <c r="Q257" s="34"/>
      <c r="R257" s="30"/>
      <c r="S257" s="34"/>
      <c r="T257" s="34"/>
      <c r="U257" s="34"/>
      <c r="V257" s="41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</row>
    <row r="258" spans="1:47" x14ac:dyDescent="0.25">
      <c r="A258" s="32"/>
      <c r="B258" s="40"/>
      <c r="C258" s="33">
        <f t="shared" si="17"/>
        <v>17</v>
      </c>
      <c r="D258" s="34">
        <f>P41</f>
        <v>0</v>
      </c>
      <c r="E258" s="34"/>
      <c r="F258" s="34"/>
      <c r="G258" s="34"/>
      <c r="H258" s="57">
        <f t="shared" si="16"/>
        <v>0</v>
      </c>
      <c r="I258" s="34"/>
      <c r="J258" s="34"/>
      <c r="K258" s="34"/>
      <c r="L258" s="30"/>
      <c r="M258" s="34"/>
      <c r="N258" s="34"/>
      <c r="O258" s="30"/>
      <c r="P258" s="34"/>
      <c r="Q258" s="34"/>
      <c r="R258" s="30"/>
      <c r="S258" s="34"/>
      <c r="T258" s="34"/>
      <c r="U258" s="34"/>
      <c r="V258" s="41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</row>
    <row r="259" spans="1:47" x14ac:dyDescent="0.25">
      <c r="A259" s="32"/>
      <c r="B259" s="40"/>
      <c r="C259" s="33">
        <f t="shared" si="17"/>
        <v>18</v>
      </c>
      <c r="D259" s="34">
        <f>P42</f>
        <v>0</v>
      </c>
      <c r="E259" s="34"/>
      <c r="F259" s="34"/>
      <c r="G259" s="34"/>
      <c r="H259" s="57">
        <f t="shared" si="16"/>
        <v>0</v>
      </c>
      <c r="I259" s="34"/>
      <c r="J259" s="34"/>
      <c r="K259" s="34"/>
      <c r="L259" s="30"/>
      <c r="M259" s="34"/>
      <c r="N259" s="34"/>
      <c r="O259" s="30"/>
      <c r="P259" s="34"/>
      <c r="Q259" s="34"/>
      <c r="R259" s="30"/>
      <c r="S259" s="34"/>
      <c r="T259" s="34"/>
      <c r="U259" s="34"/>
      <c r="V259" s="41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</row>
    <row r="260" spans="1:47" x14ac:dyDescent="0.25">
      <c r="A260" s="32"/>
      <c r="B260" s="40"/>
      <c r="C260" s="33">
        <f t="shared" si="17"/>
        <v>19</v>
      </c>
      <c r="D260" s="34">
        <f>P43</f>
        <v>0</v>
      </c>
      <c r="E260" s="34"/>
      <c r="F260" s="34"/>
      <c r="G260" s="34"/>
      <c r="H260" s="57">
        <f t="shared" si="16"/>
        <v>0</v>
      </c>
      <c r="I260" s="34"/>
      <c r="J260" s="34"/>
      <c r="K260" s="34"/>
      <c r="L260" s="30"/>
      <c r="M260" s="34"/>
      <c r="N260" s="34"/>
      <c r="O260" s="30"/>
      <c r="P260" s="34"/>
      <c r="Q260" s="34"/>
      <c r="R260" s="30"/>
      <c r="S260" s="34"/>
      <c r="T260" s="34"/>
      <c r="U260" s="34"/>
      <c r="V260" s="41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</row>
    <row r="261" spans="1:47" x14ac:dyDescent="0.25">
      <c r="A261" s="32"/>
      <c r="B261" s="40"/>
      <c r="C261" s="33">
        <f t="shared" si="17"/>
        <v>20</v>
      </c>
      <c r="D261" s="34">
        <f>P44</f>
        <v>0</v>
      </c>
      <c r="E261" s="34"/>
      <c r="F261" s="34"/>
      <c r="G261" s="34"/>
      <c r="H261" s="57">
        <f t="shared" si="16"/>
        <v>0</v>
      </c>
      <c r="I261" s="34"/>
      <c r="J261" s="34"/>
      <c r="K261" s="34"/>
      <c r="L261" s="31"/>
      <c r="M261" s="34"/>
      <c r="N261" s="34"/>
      <c r="O261" s="31"/>
      <c r="P261" s="34"/>
      <c r="Q261" s="34"/>
      <c r="R261" s="31"/>
      <c r="S261" s="34"/>
      <c r="T261" s="34"/>
      <c r="U261" s="34"/>
      <c r="V261" s="41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</row>
    <row r="262" spans="1:47" x14ac:dyDescent="0.25">
      <c r="A262" s="32"/>
      <c r="B262" s="40"/>
      <c r="C262" s="33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41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</row>
    <row r="263" spans="1:47" x14ac:dyDescent="0.25">
      <c r="A263" s="32"/>
      <c r="B263" s="40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41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</row>
    <row r="264" spans="1:47" x14ac:dyDescent="0.25">
      <c r="A264" s="32"/>
      <c r="B264" s="40"/>
      <c r="C264" s="34"/>
      <c r="D264" s="34"/>
      <c r="E264" s="34"/>
      <c r="F264" s="34" t="s">
        <v>130</v>
      </c>
      <c r="G264" s="34"/>
      <c r="H264" s="57">
        <f>Q219</f>
        <v>32.117617147233851</v>
      </c>
      <c r="I264" s="34"/>
      <c r="J264" s="34"/>
      <c r="K264" s="34"/>
      <c r="L264" s="57">
        <f>U219</f>
        <v>0</v>
      </c>
      <c r="M264" s="34"/>
      <c r="N264" s="34"/>
      <c r="O264" s="57">
        <f>X219</f>
        <v>0</v>
      </c>
      <c r="P264" s="34"/>
      <c r="Q264" s="34"/>
      <c r="R264" s="57">
        <f>AA219</f>
        <v>0</v>
      </c>
      <c r="S264" s="34"/>
      <c r="T264" s="34"/>
      <c r="U264" s="34"/>
      <c r="V264" s="41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</row>
    <row r="265" spans="1:47" x14ac:dyDescent="0.25">
      <c r="A265" s="32"/>
      <c r="B265" s="40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41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</row>
    <row r="266" spans="1:47" x14ac:dyDescent="0.25">
      <c r="A266" s="32"/>
      <c r="B266" s="40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41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</row>
    <row r="267" spans="1:47" x14ac:dyDescent="0.25">
      <c r="A267" s="32"/>
      <c r="B267" s="40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41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</row>
    <row r="268" spans="1:47" x14ac:dyDescent="0.25">
      <c r="A268" s="32"/>
      <c r="B268" s="40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41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</row>
    <row r="269" spans="1:47" x14ac:dyDescent="0.25">
      <c r="A269" s="32"/>
      <c r="B269" s="40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41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</row>
    <row r="270" spans="1:47" x14ac:dyDescent="0.25">
      <c r="A270" s="32"/>
      <c r="B270" s="40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41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</row>
    <row r="271" spans="1:47" x14ac:dyDescent="0.25">
      <c r="A271" s="32"/>
      <c r="B271" s="40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41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</row>
    <row r="272" spans="1:47" x14ac:dyDescent="0.25">
      <c r="A272" s="32"/>
      <c r="B272" s="40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41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</row>
    <row r="273" spans="1:47" x14ac:dyDescent="0.25">
      <c r="A273" s="32"/>
      <c r="B273" s="40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41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</row>
    <row r="274" spans="1:47" x14ac:dyDescent="0.25">
      <c r="A274" s="32"/>
      <c r="B274" s="40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41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</row>
    <row r="275" spans="1:47" x14ac:dyDescent="0.25">
      <c r="A275" s="32"/>
      <c r="B275" s="40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41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</row>
    <row r="276" spans="1:47" x14ac:dyDescent="0.25">
      <c r="A276" s="32"/>
      <c r="B276" s="40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41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</row>
    <row r="277" spans="1:47" ht="15.75" thickBot="1" x14ac:dyDescent="0.3">
      <c r="A277" s="32"/>
      <c r="B277" s="44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6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</row>
    <row r="278" spans="1:47" x14ac:dyDescent="0.25">
      <c r="A278" s="32"/>
      <c r="B278" s="37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9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</row>
    <row r="279" spans="1:47" x14ac:dyDescent="0.25">
      <c r="A279" s="32"/>
      <c r="B279" s="40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41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</row>
    <row r="280" spans="1:47" x14ac:dyDescent="0.25">
      <c r="A280" s="32"/>
      <c r="B280" s="40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41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</row>
    <row r="281" spans="1:47" x14ac:dyDescent="0.25">
      <c r="A281" s="32"/>
      <c r="B281" s="40"/>
      <c r="C281" s="42" t="s">
        <v>88</v>
      </c>
      <c r="D281" s="34"/>
      <c r="E281" s="34"/>
      <c r="F281" s="34"/>
      <c r="G281" s="34"/>
      <c r="H281" s="34" t="s">
        <v>139</v>
      </c>
      <c r="I281" s="34" t="s">
        <v>118</v>
      </c>
      <c r="J281" s="34"/>
      <c r="K281" s="34" t="s">
        <v>142</v>
      </c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41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</row>
    <row r="282" spans="1:47" x14ac:dyDescent="0.25">
      <c r="A282" s="32"/>
      <c r="B282" s="40"/>
      <c r="C282" s="34"/>
      <c r="D282" s="34"/>
      <c r="E282" s="34"/>
      <c r="F282" s="34"/>
      <c r="G282" s="34"/>
      <c r="H282" s="34" t="s">
        <v>61</v>
      </c>
      <c r="I282" s="34" t="s">
        <v>140</v>
      </c>
      <c r="J282" s="34"/>
      <c r="K282" s="34" t="s">
        <v>172</v>
      </c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41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</row>
    <row r="283" spans="1:47" x14ac:dyDescent="0.25">
      <c r="A283" s="32"/>
      <c r="B283" s="40"/>
      <c r="C283" s="34"/>
      <c r="D283" s="34"/>
      <c r="E283" s="34"/>
      <c r="F283" s="34"/>
      <c r="G283" s="34"/>
      <c r="H283" s="33" t="s">
        <v>79</v>
      </c>
      <c r="I283" s="33" t="s">
        <v>80</v>
      </c>
      <c r="J283" s="33" t="s">
        <v>141</v>
      </c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41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1:47" x14ac:dyDescent="0.25">
      <c r="A284" s="32"/>
      <c r="B284" s="40"/>
      <c r="C284" s="34"/>
      <c r="D284" s="34"/>
      <c r="E284" s="34"/>
      <c r="F284" s="34"/>
      <c r="G284" s="34"/>
      <c r="H284" s="33" t="s">
        <v>7</v>
      </c>
      <c r="I284" s="33" t="s">
        <v>116</v>
      </c>
      <c r="J284" s="33" t="s">
        <v>110</v>
      </c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41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1:47" x14ac:dyDescent="0.25">
      <c r="A285" s="32"/>
      <c r="B285" s="40"/>
      <c r="C285" s="34" t="s">
        <v>107</v>
      </c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41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1:47" x14ac:dyDescent="0.25">
      <c r="A286" s="32"/>
      <c r="B286" s="40"/>
      <c r="C286" s="33" t="s">
        <v>41</v>
      </c>
      <c r="D286" s="34" t="s">
        <v>89</v>
      </c>
      <c r="E286" s="34"/>
      <c r="F286" s="34"/>
      <c r="G286" s="34"/>
      <c r="H286" s="34" t="str">
        <f>P4</f>
        <v>Huidige casus</v>
      </c>
      <c r="I286" s="34"/>
      <c r="J286" s="34"/>
      <c r="K286" s="17"/>
      <c r="L286" s="18"/>
      <c r="M286" s="19"/>
      <c r="N286" s="17"/>
      <c r="O286" s="18"/>
      <c r="P286" s="19"/>
      <c r="Q286" s="17"/>
      <c r="R286" s="18"/>
      <c r="S286" s="19"/>
      <c r="T286" s="34"/>
      <c r="U286" s="34"/>
      <c r="V286" s="41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1:47" x14ac:dyDescent="0.25">
      <c r="A287" s="32"/>
      <c r="B287" s="40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41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1:47" x14ac:dyDescent="0.25">
      <c r="A288" s="32"/>
      <c r="B288" s="40"/>
      <c r="C288" s="33">
        <v>1</v>
      </c>
      <c r="D288" s="34" t="str">
        <f>P25</f>
        <v>Muur halfsteens</v>
      </c>
      <c r="E288" s="34"/>
      <c r="F288" s="34"/>
      <c r="G288" s="34"/>
      <c r="H288" s="49">
        <f>P150</f>
        <v>0.14820512820512821</v>
      </c>
      <c r="I288" s="33">
        <f>M196</f>
        <v>0</v>
      </c>
      <c r="J288" s="49">
        <f>I288/(H288+0.000001)</f>
        <v>0</v>
      </c>
      <c r="K288" s="12"/>
      <c r="L288" s="8"/>
      <c r="M288" s="8"/>
      <c r="N288" s="12"/>
      <c r="O288" s="8"/>
      <c r="P288" s="4"/>
      <c r="Q288" s="8"/>
      <c r="R288" s="8"/>
      <c r="S288" s="4"/>
      <c r="T288" s="34"/>
      <c r="U288" s="34"/>
      <c r="V288" s="41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1:47" x14ac:dyDescent="0.25">
      <c r="A289" s="32"/>
      <c r="B289" s="40"/>
      <c r="C289" s="33">
        <f>1+C288</f>
        <v>2</v>
      </c>
      <c r="D289" s="34" t="str">
        <f>P26</f>
        <v>Muur+5cm EPS</v>
      </c>
      <c r="E289" s="34"/>
      <c r="F289" s="34"/>
      <c r="G289" s="34"/>
      <c r="H289" s="49">
        <f t="shared" ref="H289:H307" si="18">P151</f>
        <v>1.6167765567765569</v>
      </c>
      <c r="I289" s="33">
        <f t="shared" ref="I289:I307" si="19">M197</f>
        <v>0</v>
      </c>
      <c r="J289" s="49">
        <f t="shared" ref="J289:J307" si="20">I289/(H289+0.000001)</f>
        <v>0</v>
      </c>
      <c r="K289" s="13"/>
      <c r="L289" s="10"/>
      <c r="M289" s="10"/>
      <c r="N289" s="13"/>
      <c r="O289" s="10"/>
      <c r="P289" s="6"/>
      <c r="Q289" s="10"/>
      <c r="R289" s="10"/>
      <c r="S289" s="6"/>
      <c r="T289" s="34"/>
      <c r="U289" s="34"/>
      <c r="V289" s="41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1:47" x14ac:dyDescent="0.25">
      <c r="A290" s="32"/>
      <c r="B290" s="40"/>
      <c r="C290" s="33">
        <f t="shared" ref="C290:C307" si="21">1+C289</f>
        <v>3</v>
      </c>
      <c r="D290" s="34" t="str">
        <f>P27</f>
        <v>Spouwmuur</v>
      </c>
      <c r="E290" s="34"/>
      <c r="F290" s="34"/>
      <c r="G290" s="34"/>
      <c r="H290" s="49">
        <f t="shared" si="18"/>
        <v>0.41153846153846163</v>
      </c>
      <c r="I290" s="33">
        <f t="shared" si="19"/>
        <v>200</v>
      </c>
      <c r="J290" s="49">
        <f t="shared" si="20"/>
        <v>485.98012752492372</v>
      </c>
      <c r="K290" s="13"/>
      <c r="L290" s="10"/>
      <c r="M290" s="10"/>
      <c r="N290" s="13"/>
      <c r="O290" s="10"/>
      <c r="P290" s="6"/>
      <c r="Q290" s="10"/>
      <c r="R290" s="10"/>
      <c r="S290" s="6"/>
      <c r="T290" s="34"/>
      <c r="U290" s="34"/>
      <c r="V290" s="41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1:47" x14ac:dyDescent="0.25">
      <c r="A291" s="32"/>
      <c r="B291" s="40"/>
      <c r="C291" s="33">
        <f t="shared" si="21"/>
        <v>4</v>
      </c>
      <c r="D291" s="34" t="str">
        <f>P28</f>
        <v>Spouwmuur+5cm EPS</v>
      </c>
      <c r="E291" s="34"/>
      <c r="F291" s="34"/>
      <c r="G291" s="34"/>
      <c r="H291" s="49">
        <f t="shared" si="18"/>
        <v>1.8801098901098903</v>
      </c>
      <c r="I291" s="33">
        <f t="shared" si="19"/>
        <v>0</v>
      </c>
      <c r="J291" s="49">
        <f t="shared" si="20"/>
        <v>0</v>
      </c>
      <c r="K291" s="13"/>
      <c r="L291" s="10"/>
      <c r="M291" s="10"/>
      <c r="N291" s="13"/>
      <c r="O291" s="10"/>
      <c r="P291" s="6"/>
      <c r="Q291" s="10"/>
      <c r="R291" s="10"/>
      <c r="S291" s="6"/>
      <c r="T291" s="34"/>
      <c r="U291" s="34"/>
      <c r="V291" s="41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1:47" x14ac:dyDescent="0.25">
      <c r="A292" s="32"/>
      <c r="B292" s="40"/>
      <c r="C292" s="33">
        <f t="shared" si="21"/>
        <v>5</v>
      </c>
      <c r="D292" s="34" t="str">
        <f>P29</f>
        <v>Lichtkoepels PCdubbel</v>
      </c>
      <c r="E292" s="34"/>
      <c r="F292" s="34"/>
      <c r="G292" s="34"/>
      <c r="H292" s="49">
        <f t="shared" si="18"/>
        <v>0.35699999999999998</v>
      </c>
      <c r="I292" s="33">
        <f t="shared" si="19"/>
        <v>0</v>
      </c>
      <c r="J292" s="49">
        <f t="shared" si="20"/>
        <v>0</v>
      </c>
      <c r="K292" s="13"/>
      <c r="L292" s="10"/>
      <c r="M292" s="10"/>
      <c r="N292" s="13"/>
      <c r="O292" s="10"/>
      <c r="P292" s="6"/>
      <c r="Q292" s="10"/>
      <c r="R292" s="10"/>
      <c r="S292" s="6"/>
      <c r="T292" s="34"/>
      <c r="U292" s="34"/>
      <c r="V292" s="41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</row>
    <row r="293" spans="1:47" x14ac:dyDescent="0.25">
      <c r="A293" s="32"/>
      <c r="B293" s="40"/>
      <c r="C293" s="33">
        <f t="shared" si="21"/>
        <v>6</v>
      </c>
      <c r="D293" s="34" t="str">
        <f>P30</f>
        <v>Raam 1 pane</v>
      </c>
      <c r="E293" s="34"/>
      <c r="F293" s="34"/>
      <c r="G293" s="34"/>
      <c r="H293" s="49">
        <f t="shared" si="18"/>
        <v>0.34</v>
      </c>
      <c r="I293" s="33">
        <f t="shared" si="19"/>
        <v>0</v>
      </c>
      <c r="J293" s="49">
        <f t="shared" si="20"/>
        <v>0</v>
      </c>
      <c r="K293" s="13"/>
      <c r="L293" s="10"/>
      <c r="M293" s="10"/>
      <c r="N293" s="13"/>
      <c r="O293" s="10"/>
      <c r="P293" s="6"/>
      <c r="Q293" s="10"/>
      <c r="R293" s="10"/>
      <c r="S293" s="6"/>
      <c r="T293" s="34"/>
      <c r="U293" s="34"/>
      <c r="V293" s="41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</row>
    <row r="294" spans="1:47" x14ac:dyDescent="0.25">
      <c r="A294" s="32"/>
      <c r="B294" s="40"/>
      <c r="C294" s="33">
        <f t="shared" si="21"/>
        <v>7</v>
      </c>
      <c r="D294" s="34" t="str">
        <f>P31</f>
        <v>Raam 2 pane</v>
      </c>
      <c r="E294" s="34"/>
      <c r="F294" s="34"/>
      <c r="G294" s="34"/>
      <c r="H294" s="49">
        <f t="shared" si="18"/>
        <v>0.83667000000000002</v>
      </c>
      <c r="I294" s="33">
        <f t="shared" si="19"/>
        <v>50</v>
      </c>
      <c r="J294" s="49">
        <f t="shared" si="20"/>
        <v>59.760646658005356</v>
      </c>
      <c r="K294" s="13"/>
      <c r="L294" s="10"/>
      <c r="M294" s="10"/>
      <c r="N294" s="13"/>
      <c r="O294" s="10"/>
      <c r="P294" s="6"/>
      <c r="Q294" s="10"/>
      <c r="R294" s="10"/>
      <c r="S294" s="6"/>
      <c r="T294" s="34"/>
      <c r="U294" s="34"/>
      <c r="V294" s="41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</row>
    <row r="295" spans="1:47" x14ac:dyDescent="0.25">
      <c r="A295" s="32"/>
      <c r="B295" s="40"/>
      <c r="C295" s="33">
        <f t="shared" si="21"/>
        <v>8</v>
      </c>
      <c r="D295" s="34" t="str">
        <f>P32</f>
        <v>Raam 3 pane</v>
      </c>
      <c r="E295" s="34"/>
      <c r="F295" s="34"/>
      <c r="G295" s="34"/>
      <c r="H295" s="49">
        <f t="shared" si="18"/>
        <v>1.67</v>
      </c>
      <c r="I295" s="33">
        <f t="shared" si="19"/>
        <v>0</v>
      </c>
      <c r="J295" s="49">
        <f t="shared" si="20"/>
        <v>0</v>
      </c>
      <c r="K295" s="13"/>
      <c r="L295" s="10"/>
      <c r="M295" s="10"/>
      <c r="N295" s="13"/>
      <c r="O295" s="10"/>
      <c r="P295" s="6"/>
      <c r="Q295" s="10"/>
      <c r="R295" s="10"/>
      <c r="S295" s="6"/>
      <c r="T295" s="34"/>
      <c r="U295" s="34"/>
      <c r="V295" s="41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</row>
    <row r="296" spans="1:47" x14ac:dyDescent="0.25">
      <c r="A296" s="32"/>
      <c r="B296" s="40"/>
      <c r="C296" s="33">
        <f t="shared" si="21"/>
        <v>9</v>
      </c>
      <c r="D296" s="34" t="str">
        <f>P33</f>
        <v>Plat dak+5cm PUR</v>
      </c>
      <c r="E296" s="34"/>
      <c r="F296" s="34"/>
      <c r="G296" s="34"/>
      <c r="H296" s="49">
        <f t="shared" si="18"/>
        <v>1.9314285714285711</v>
      </c>
      <c r="I296" s="33">
        <f t="shared" si="19"/>
        <v>200</v>
      </c>
      <c r="J296" s="49">
        <f t="shared" si="20"/>
        <v>103.55024224469709</v>
      </c>
      <c r="K296" s="13"/>
      <c r="L296" s="10"/>
      <c r="M296" s="10"/>
      <c r="N296" s="13"/>
      <c r="O296" s="10"/>
      <c r="P296" s="6"/>
      <c r="Q296" s="10"/>
      <c r="R296" s="10"/>
      <c r="S296" s="6"/>
      <c r="T296" s="34"/>
      <c r="U296" s="34"/>
      <c r="V296" s="41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</row>
    <row r="297" spans="1:47" x14ac:dyDescent="0.25">
      <c r="A297" s="32"/>
      <c r="B297" s="40"/>
      <c r="C297" s="33">
        <f t="shared" si="21"/>
        <v>10</v>
      </c>
      <c r="D297" s="34" t="str">
        <f>P34</f>
        <v>Schuin dak+5cm EPS</v>
      </c>
      <c r="E297" s="34"/>
      <c r="F297" s="34"/>
      <c r="G297" s="34"/>
      <c r="H297" s="49">
        <f t="shared" si="18"/>
        <v>1.6457142857142857</v>
      </c>
      <c r="I297" s="33">
        <f t="shared" si="19"/>
        <v>1</v>
      </c>
      <c r="J297" s="49">
        <f t="shared" si="20"/>
        <v>0.60763851966409399</v>
      </c>
      <c r="K297" s="13"/>
      <c r="L297" s="10"/>
      <c r="M297" s="10"/>
      <c r="N297" s="13"/>
      <c r="O297" s="10"/>
      <c r="P297" s="6"/>
      <c r="Q297" s="10"/>
      <c r="R297" s="10"/>
      <c r="S297" s="6"/>
      <c r="T297" s="34"/>
      <c r="U297" s="34"/>
      <c r="V297" s="41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</row>
    <row r="298" spans="1:47" x14ac:dyDescent="0.25">
      <c r="A298" s="32"/>
      <c r="B298" s="40"/>
      <c r="C298" s="33">
        <f t="shared" si="21"/>
        <v>11</v>
      </c>
      <c r="D298" s="34" t="str">
        <f>P35</f>
        <v>Hout dak erker</v>
      </c>
      <c r="E298" s="34"/>
      <c r="F298" s="34"/>
      <c r="G298" s="34"/>
      <c r="H298" s="49">
        <f t="shared" si="18"/>
        <v>0.21714285714285711</v>
      </c>
      <c r="I298" s="33">
        <f t="shared" si="19"/>
        <v>0</v>
      </c>
      <c r="J298" s="49">
        <f t="shared" si="20"/>
        <v>0</v>
      </c>
      <c r="K298" s="13"/>
      <c r="L298" s="10"/>
      <c r="M298" s="10"/>
      <c r="N298" s="13"/>
      <c r="O298" s="10"/>
      <c r="P298" s="6"/>
      <c r="Q298" s="10"/>
      <c r="R298" s="10"/>
      <c r="S298" s="6"/>
      <c r="T298" s="34"/>
      <c r="U298" s="34"/>
      <c r="V298" s="41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</row>
    <row r="299" spans="1:47" x14ac:dyDescent="0.25">
      <c r="A299" s="32"/>
      <c r="B299" s="40"/>
      <c r="C299" s="33">
        <f t="shared" si="21"/>
        <v>12</v>
      </c>
      <c r="D299" s="34" t="str">
        <f>P36</f>
        <v xml:space="preserve">Hout </v>
      </c>
      <c r="E299" s="34"/>
      <c r="F299" s="34"/>
      <c r="G299" s="34"/>
      <c r="H299" s="49">
        <f t="shared" si="18"/>
        <v>0.29411764705882354</v>
      </c>
      <c r="I299" s="33">
        <f t="shared" si="19"/>
        <v>4</v>
      </c>
      <c r="J299" s="49">
        <f t="shared" si="20"/>
        <v>13.599953760157216</v>
      </c>
      <c r="K299" s="13"/>
      <c r="L299" s="10"/>
      <c r="M299" s="10"/>
      <c r="N299" s="13"/>
      <c r="O299" s="10"/>
      <c r="P299" s="6"/>
      <c r="Q299" s="10"/>
      <c r="R299" s="10"/>
      <c r="S299" s="6"/>
      <c r="T299" s="34"/>
      <c r="U299" s="34"/>
      <c r="V299" s="41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</row>
    <row r="300" spans="1:47" x14ac:dyDescent="0.25">
      <c r="A300" s="32"/>
      <c r="B300" s="40"/>
      <c r="C300" s="33">
        <f t="shared" si="21"/>
        <v>13</v>
      </c>
      <c r="D300" s="34" t="str">
        <f>P37</f>
        <v>Vloer + 5cm EPS</v>
      </c>
      <c r="E300" s="34"/>
      <c r="F300" s="34"/>
      <c r="G300" s="34"/>
      <c r="H300" s="49">
        <f t="shared" si="18"/>
        <v>1.5857142857142856</v>
      </c>
      <c r="I300" s="33">
        <f t="shared" si="19"/>
        <v>0</v>
      </c>
      <c r="J300" s="49">
        <f t="shared" si="20"/>
        <v>0</v>
      </c>
      <c r="K300" s="13"/>
      <c r="L300" s="10"/>
      <c r="M300" s="10"/>
      <c r="N300" s="13"/>
      <c r="O300" s="10"/>
      <c r="P300" s="6"/>
      <c r="Q300" s="10"/>
      <c r="R300" s="10"/>
      <c r="S300" s="6"/>
      <c r="T300" s="34"/>
      <c r="U300" s="34"/>
      <c r="V300" s="41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</row>
    <row r="301" spans="1:47" x14ac:dyDescent="0.25">
      <c r="A301" s="32"/>
      <c r="B301" s="40"/>
      <c r="C301" s="33">
        <f t="shared" si="21"/>
        <v>14</v>
      </c>
      <c r="D301" s="34" t="str">
        <f>P38</f>
        <v>betonvloer op zand+hout</v>
      </c>
      <c r="E301" s="34"/>
      <c r="F301" s="34"/>
      <c r="G301" s="34"/>
      <c r="H301" s="49">
        <f t="shared" si="18"/>
        <v>0.26857142857142857</v>
      </c>
      <c r="I301" s="33">
        <f t="shared" si="19"/>
        <v>150</v>
      </c>
      <c r="J301" s="49">
        <f t="shared" si="20"/>
        <v>558.50855874472813</v>
      </c>
      <c r="K301" s="13"/>
      <c r="L301" s="10"/>
      <c r="M301" s="10"/>
      <c r="N301" s="13"/>
      <c r="O301" s="10"/>
      <c r="P301" s="6"/>
      <c r="Q301" s="10"/>
      <c r="R301" s="10"/>
      <c r="S301" s="6"/>
      <c r="T301" s="34"/>
      <c r="U301" s="34"/>
      <c r="V301" s="41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</row>
    <row r="302" spans="1:47" x14ac:dyDescent="0.25">
      <c r="A302" s="32"/>
      <c r="B302" s="40"/>
      <c r="C302" s="33">
        <f t="shared" si="21"/>
        <v>15</v>
      </c>
      <c r="D302" s="34" t="str">
        <f>P39</f>
        <v>betonvloer op zand+tegels</v>
      </c>
      <c r="E302" s="34"/>
      <c r="F302" s="34"/>
      <c r="G302" s="34"/>
      <c r="H302" s="49">
        <f t="shared" si="18"/>
        <v>7.5595238095238104E-2</v>
      </c>
      <c r="I302" s="33">
        <f t="shared" si="19"/>
        <v>0</v>
      </c>
      <c r="J302" s="49">
        <f t="shared" si="20"/>
        <v>0</v>
      </c>
      <c r="K302" s="13"/>
      <c r="L302" s="10"/>
      <c r="M302" s="10"/>
      <c r="N302" s="13"/>
      <c r="O302" s="10"/>
      <c r="P302" s="6"/>
      <c r="Q302" s="10"/>
      <c r="R302" s="10"/>
      <c r="S302" s="6"/>
      <c r="T302" s="34"/>
      <c r="U302" s="34"/>
      <c r="V302" s="41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</row>
    <row r="303" spans="1:47" x14ac:dyDescent="0.25">
      <c r="A303" s="32"/>
      <c r="B303" s="40"/>
      <c r="C303" s="33">
        <f t="shared" si="21"/>
        <v>16</v>
      </c>
      <c r="D303" s="34" t="str">
        <f>P40</f>
        <v>granito vloer op zand</v>
      </c>
      <c r="E303" s="34"/>
      <c r="F303" s="34"/>
      <c r="G303" s="34"/>
      <c r="H303" s="49">
        <f t="shared" si="18"/>
        <v>7.5595238095238104E-2</v>
      </c>
      <c r="I303" s="33">
        <f t="shared" si="19"/>
        <v>0</v>
      </c>
      <c r="J303" s="49">
        <f t="shared" si="20"/>
        <v>0</v>
      </c>
      <c r="K303" s="13"/>
      <c r="L303" s="10"/>
      <c r="M303" s="10"/>
      <c r="N303" s="13"/>
      <c r="O303" s="10"/>
      <c r="P303" s="6"/>
      <c r="Q303" s="10"/>
      <c r="R303" s="10"/>
      <c r="S303" s="6"/>
      <c r="T303" s="34"/>
      <c r="U303" s="34"/>
      <c r="V303" s="41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</row>
    <row r="304" spans="1:47" x14ac:dyDescent="0.25">
      <c r="A304" s="32"/>
      <c r="B304" s="40"/>
      <c r="C304" s="33">
        <f t="shared" si="21"/>
        <v>17</v>
      </c>
      <c r="D304" s="34">
        <f>P41</f>
        <v>0</v>
      </c>
      <c r="E304" s="34"/>
      <c r="F304" s="34"/>
      <c r="G304" s="34"/>
      <c r="H304" s="49">
        <f t="shared" si="18"/>
        <v>0</v>
      </c>
      <c r="I304" s="33">
        <f t="shared" si="19"/>
        <v>0</v>
      </c>
      <c r="J304" s="49">
        <f t="shared" si="20"/>
        <v>0</v>
      </c>
      <c r="K304" s="13"/>
      <c r="L304" s="10"/>
      <c r="M304" s="10"/>
      <c r="N304" s="13"/>
      <c r="O304" s="10"/>
      <c r="P304" s="6"/>
      <c r="Q304" s="10"/>
      <c r="R304" s="10"/>
      <c r="S304" s="6"/>
      <c r="T304" s="34"/>
      <c r="U304" s="34"/>
      <c r="V304" s="41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</row>
    <row r="305" spans="1:47" x14ac:dyDescent="0.25">
      <c r="A305" s="32"/>
      <c r="B305" s="40"/>
      <c r="C305" s="33">
        <f t="shared" si="21"/>
        <v>18</v>
      </c>
      <c r="D305" s="34">
        <f>P42</f>
        <v>0</v>
      </c>
      <c r="E305" s="34"/>
      <c r="F305" s="34"/>
      <c r="G305" s="34"/>
      <c r="H305" s="49">
        <f t="shared" si="18"/>
        <v>0</v>
      </c>
      <c r="I305" s="33">
        <f t="shared" si="19"/>
        <v>0</v>
      </c>
      <c r="J305" s="49">
        <f t="shared" si="20"/>
        <v>0</v>
      </c>
      <c r="K305" s="13"/>
      <c r="L305" s="10"/>
      <c r="M305" s="10"/>
      <c r="N305" s="13"/>
      <c r="O305" s="10"/>
      <c r="P305" s="6"/>
      <c r="Q305" s="10"/>
      <c r="R305" s="10"/>
      <c r="S305" s="6"/>
      <c r="T305" s="34"/>
      <c r="U305" s="34"/>
      <c r="V305" s="41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</row>
    <row r="306" spans="1:47" x14ac:dyDescent="0.25">
      <c r="A306" s="32"/>
      <c r="B306" s="40"/>
      <c r="C306" s="33">
        <f t="shared" si="21"/>
        <v>19</v>
      </c>
      <c r="D306" s="34">
        <f>P43</f>
        <v>0</v>
      </c>
      <c r="E306" s="34"/>
      <c r="F306" s="34"/>
      <c r="G306" s="34"/>
      <c r="H306" s="49">
        <f t="shared" si="18"/>
        <v>0</v>
      </c>
      <c r="I306" s="33">
        <f t="shared" si="19"/>
        <v>0</v>
      </c>
      <c r="J306" s="49">
        <f t="shared" si="20"/>
        <v>0</v>
      </c>
      <c r="K306" s="13"/>
      <c r="L306" s="10"/>
      <c r="M306" s="10"/>
      <c r="N306" s="13"/>
      <c r="O306" s="10"/>
      <c r="P306" s="6"/>
      <c r="Q306" s="10"/>
      <c r="R306" s="10"/>
      <c r="S306" s="6"/>
      <c r="T306" s="34"/>
      <c r="U306" s="34"/>
      <c r="V306" s="41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</row>
    <row r="307" spans="1:47" x14ac:dyDescent="0.25">
      <c r="A307" s="32"/>
      <c r="B307" s="40"/>
      <c r="C307" s="33">
        <f t="shared" si="21"/>
        <v>20</v>
      </c>
      <c r="D307" s="34">
        <f>P44</f>
        <v>0</v>
      </c>
      <c r="E307" s="34"/>
      <c r="F307" s="34"/>
      <c r="G307" s="34"/>
      <c r="H307" s="49">
        <f t="shared" si="18"/>
        <v>0</v>
      </c>
      <c r="I307" s="33">
        <f t="shared" si="19"/>
        <v>0</v>
      </c>
      <c r="J307" s="49">
        <f t="shared" si="20"/>
        <v>0</v>
      </c>
      <c r="K307" s="14"/>
      <c r="L307" s="1"/>
      <c r="M307" s="1"/>
      <c r="N307" s="14"/>
      <c r="O307" s="1"/>
      <c r="P307" s="7"/>
      <c r="Q307" s="1"/>
      <c r="R307" s="1"/>
      <c r="S307" s="7"/>
      <c r="T307" s="34"/>
      <c r="U307" s="34"/>
      <c r="V307" s="41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</row>
    <row r="308" spans="1:47" x14ac:dyDescent="0.25">
      <c r="A308" s="32"/>
      <c r="B308" s="40"/>
      <c r="C308" s="33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41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</row>
    <row r="309" spans="1:47" x14ac:dyDescent="0.25">
      <c r="A309" s="32"/>
      <c r="B309" s="40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41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</row>
    <row r="310" spans="1:47" x14ac:dyDescent="0.25">
      <c r="A310" s="32"/>
      <c r="B310" s="40"/>
      <c r="C310" s="34"/>
      <c r="D310" s="34"/>
      <c r="E310" s="58" t="s">
        <v>136</v>
      </c>
      <c r="F310" s="34" t="s">
        <v>116</v>
      </c>
      <c r="G310" s="34"/>
      <c r="H310" s="34"/>
      <c r="I310" s="33">
        <f>SUM(I288:I307)</f>
        <v>605</v>
      </c>
      <c r="J310" s="34"/>
      <c r="K310" s="34"/>
      <c r="L310" s="33">
        <f>SUM(L288:L307)</f>
        <v>0</v>
      </c>
      <c r="M310" s="33"/>
      <c r="N310" s="33"/>
      <c r="O310" s="33">
        <f>SUM(O288:O307)</f>
        <v>0</v>
      </c>
      <c r="P310" s="33"/>
      <c r="Q310" s="33"/>
      <c r="R310" s="33">
        <f>SUM(R288:R307)</f>
        <v>0</v>
      </c>
      <c r="S310" s="33"/>
      <c r="T310" s="34"/>
      <c r="U310" s="34"/>
      <c r="V310" s="41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</row>
    <row r="311" spans="1:47" x14ac:dyDescent="0.25">
      <c r="A311" s="32"/>
      <c r="B311" s="40"/>
      <c r="C311" s="34"/>
      <c r="D311" s="34"/>
      <c r="E311" s="34"/>
      <c r="F311" s="34"/>
      <c r="G311" s="34"/>
      <c r="H311" s="34"/>
      <c r="I311" s="34"/>
      <c r="J311" s="34"/>
      <c r="K311" s="34"/>
      <c r="L311" s="33"/>
      <c r="M311" s="33"/>
      <c r="N311" s="33"/>
      <c r="O311" s="33"/>
      <c r="P311" s="33"/>
      <c r="Q311" s="33"/>
      <c r="R311" s="33"/>
      <c r="S311" s="33"/>
      <c r="T311" s="34"/>
      <c r="U311" s="34"/>
      <c r="V311" s="41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</row>
    <row r="312" spans="1:47" x14ac:dyDescent="0.25">
      <c r="A312" s="32"/>
      <c r="B312" s="40"/>
      <c r="C312" s="34"/>
      <c r="D312" s="34"/>
      <c r="E312" s="58" t="s">
        <v>137</v>
      </c>
      <c r="F312" s="34" t="s">
        <v>110</v>
      </c>
      <c r="G312" s="34"/>
      <c r="H312" s="34"/>
      <c r="I312" s="34"/>
      <c r="J312" s="36">
        <f>SUM(J288:J307)</f>
        <v>1222.0071674521755</v>
      </c>
      <c r="K312" s="34"/>
      <c r="L312" s="33"/>
      <c r="M312" s="36">
        <f>SUM(M288:M307)</f>
        <v>0</v>
      </c>
      <c r="N312" s="33"/>
      <c r="O312" s="33"/>
      <c r="P312" s="36">
        <f>SUM(P288:P307)</f>
        <v>0</v>
      </c>
      <c r="Q312" s="33"/>
      <c r="R312" s="33"/>
      <c r="S312" s="36">
        <f>SUM(S288:S307)</f>
        <v>0</v>
      </c>
      <c r="T312" s="34"/>
      <c r="U312" s="34"/>
      <c r="V312" s="41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</row>
    <row r="313" spans="1:47" x14ac:dyDescent="0.25">
      <c r="A313" s="32"/>
      <c r="B313" s="40"/>
      <c r="C313" s="34"/>
      <c r="D313" s="34"/>
      <c r="E313" s="34"/>
      <c r="F313" s="34"/>
      <c r="G313" s="34"/>
      <c r="H313" s="34"/>
      <c r="I313" s="34"/>
      <c r="J313" s="34"/>
      <c r="K313" s="34"/>
      <c r="L313" s="33"/>
      <c r="M313" s="33"/>
      <c r="N313" s="33"/>
      <c r="O313" s="33"/>
      <c r="P313" s="33"/>
      <c r="Q313" s="33"/>
      <c r="R313" s="33"/>
      <c r="S313" s="33"/>
      <c r="T313" s="34"/>
      <c r="U313" s="34"/>
      <c r="V313" s="41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</row>
    <row r="314" spans="1:47" x14ac:dyDescent="0.25">
      <c r="A314" s="32"/>
      <c r="B314" s="40"/>
      <c r="C314" s="34"/>
      <c r="D314" s="34"/>
      <c r="E314" s="58" t="s">
        <v>138</v>
      </c>
      <c r="F314" s="34" t="s">
        <v>125</v>
      </c>
      <c r="G314" s="34"/>
      <c r="H314" s="34"/>
      <c r="I314" s="34"/>
      <c r="J314" s="59">
        <f>J312/(I310+0.00001)</f>
        <v>2.0198465243862982</v>
      </c>
      <c r="K314" s="34"/>
      <c r="L314" s="33"/>
      <c r="M314" s="59">
        <f>M312/(L310+0.00001)</f>
        <v>0</v>
      </c>
      <c r="N314" s="33"/>
      <c r="O314" s="33"/>
      <c r="P314" s="59">
        <f>P312/(O310+0.00001)</f>
        <v>0</v>
      </c>
      <c r="Q314" s="33"/>
      <c r="R314" s="33"/>
      <c r="S314" s="59">
        <f>S312/(R310+0.00001)</f>
        <v>0</v>
      </c>
      <c r="T314" s="34"/>
      <c r="U314" s="34"/>
      <c r="V314" s="41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</row>
    <row r="315" spans="1:47" x14ac:dyDescent="0.25">
      <c r="A315" s="32"/>
      <c r="B315" s="40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41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</row>
    <row r="316" spans="1:47" x14ac:dyDescent="0.25">
      <c r="A316" s="32"/>
      <c r="B316" s="40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41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</row>
    <row r="317" spans="1:47" x14ac:dyDescent="0.25">
      <c r="A317" s="32"/>
      <c r="B317" s="40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41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</row>
    <row r="318" spans="1:47" x14ac:dyDescent="0.25">
      <c r="A318" s="32"/>
      <c r="B318" s="40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41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</row>
    <row r="319" spans="1:47" x14ac:dyDescent="0.25">
      <c r="A319" s="32"/>
      <c r="B319" s="40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41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</row>
    <row r="320" spans="1:47" x14ac:dyDescent="0.25">
      <c r="A320" s="32"/>
      <c r="B320" s="40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41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</row>
    <row r="321" spans="1:47" x14ac:dyDescent="0.25">
      <c r="A321" s="32"/>
      <c r="B321" s="40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41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</row>
    <row r="322" spans="1:47" x14ac:dyDescent="0.25">
      <c r="A322" s="32"/>
      <c r="B322" s="40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41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</row>
    <row r="323" spans="1:47" ht="15.75" thickBot="1" x14ac:dyDescent="0.3">
      <c r="A323" s="32"/>
      <c r="B323" s="44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6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</row>
    <row r="324" spans="1:47" x14ac:dyDescent="0.25">
      <c r="A324" s="32"/>
      <c r="B324" s="37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9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</row>
    <row r="325" spans="1:47" x14ac:dyDescent="0.25">
      <c r="A325" s="32"/>
      <c r="B325" s="40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41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</row>
    <row r="326" spans="1:47" x14ac:dyDescent="0.25">
      <c r="A326" s="32"/>
      <c r="B326" s="40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41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</row>
    <row r="327" spans="1:47" x14ac:dyDescent="0.25">
      <c r="A327" s="32"/>
      <c r="B327" s="40"/>
      <c r="C327" s="42" t="s">
        <v>173</v>
      </c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41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</row>
    <row r="328" spans="1:47" x14ac:dyDescent="0.25">
      <c r="A328" s="32"/>
      <c r="B328" s="40"/>
      <c r="C328" s="34"/>
      <c r="D328" s="34"/>
      <c r="E328" s="34"/>
      <c r="F328" s="34"/>
      <c r="G328" s="34"/>
      <c r="H328" s="34"/>
      <c r="I328" s="34"/>
      <c r="J328" s="34"/>
      <c r="K328" s="32"/>
      <c r="L328" s="34" t="s">
        <v>144</v>
      </c>
      <c r="M328" s="34"/>
      <c r="N328" s="34"/>
      <c r="O328" s="34"/>
      <c r="P328" s="34"/>
      <c r="Q328" s="34"/>
      <c r="R328" s="34"/>
      <c r="S328" s="34"/>
      <c r="T328" s="34"/>
      <c r="U328" s="34"/>
      <c r="V328" s="41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</row>
    <row r="329" spans="1:47" x14ac:dyDescent="0.25">
      <c r="A329" s="32"/>
      <c r="B329" s="40"/>
      <c r="C329" s="34"/>
      <c r="D329" s="34"/>
      <c r="E329" s="34"/>
      <c r="F329" s="34"/>
      <c r="G329" s="34"/>
      <c r="H329" s="34"/>
      <c r="I329" s="34"/>
      <c r="J329" s="34"/>
      <c r="K329" s="32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41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</row>
    <row r="330" spans="1:47" x14ac:dyDescent="0.25">
      <c r="A330" s="32"/>
      <c r="B330" s="40"/>
      <c r="C330" s="34"/>
      <c r="D330" s="34"/>
      <c r="E330" s="34"/>
      <c r="F330" s="34"/>
      <c r="G330" s="34" t="s">
        <v>143</v>
      </c>
      <c r="H330" s="34"/>
      <c r="I330" s="34" t="s">
        <v>147</v>
      </c>
      <c r="J330" s="34"/>
      <c r="K330" s="32"/>
      <c r="L330" s="34" t="s">
        <v>145</v>
      </c>
      <c r="M330" s="34" t="s">
        <v>147</v>
      </c>
      <c r="N330" s="34" t="s">
        <v>154</v>
      </c>
      <c r="O330" s="34" t="s">
        <v>70</v>
      </c>
      <c r="P330" s="34" t="s">
        <v>70</v>
      </c>
      <c r="Q330" s="34" t="s">
        <v>147</v>
      </c>
      <c r="R330" s="34" t="s">
        <v>66</v>
      </c>
      <c r="S330" s="34" t="s">
        <v>66</v>
      </c>
      <c r="T330" s="34" t="s">
        <v>169</v>
      </c>
      <c r="U330" s="34"/>
      <c r="V330" s="41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</row>
    <row r="331" spans="1:47" x14ac:dyDescent="0.25">
      <c r="A331" s="32"/>
      <c r="B331" s="40"/>
      <c r="C331" s="34"/>
      <c r="D331" s="34"/>
      <c r="E331" s="34"/>
      <c r="F331" s="34"/>
      <c r="G331" s="34" t="s">
        <v>59</v>
      </c>
      <c r="H331" s="34"/>
      <c r="I331" s="34" t="s">
        <v>148</v>
      </c>
      <c r="J331" s="34"/>
      <c r="K331" s="32"/>
      <c r="L331" s="34" t="s">
        <v>146</v>
      </c>
      <c r="M331" s="34" t="s">
        <v>148</v>
      </c>
      <c r="N331" s="34" t="s">
        <v>127</v>
      </c>
      <c r="O331" s="35" t="s">
        <v>155</v>
      </c>
      <c r="P331" s="34"/>
      <c r="Q331" s="34" t="s">
        <v>163</v>
      </c>
      <c r="R331" s="34"/>
      <c r="S331" s="34" t="s">
        <v>168</v>
      </c>
      <c r="T331" s="34"/>
      <c r="U331" s="34"/>
      <c r="V331" s="41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</row>
    <row r="332" spans="1:47" x14ac:dyDescent="0.25">
      <c r="A332" s="32"/>
      <c r="B332" s="40"/>
      <c r="C332" s="34"/>
      <c r="D332" s="34"/>
      <c r="E332" s="34"/>
      <c r="F332" s="34"/>
      <c r="G332" s="34" t="s">
        <v>125</v>
      </c>
      <c r="H332" s="34"/>
      <c r="I332" s="34" t="s">
        <v>151</v>
      </c>
      <c r="J332" s="34"/>
      <c r="K332" s="32"/>
      <c r="L332" s="34" t="s">
        <v>125</v>
      </c>
      <c r="M332" s="33" t="s">
        <v>151</v>
      </c>
      <c r="N332" s="33" t="s">
        <v>131</v>
      </c>
      <c r="O332" s="33"/>
      <c r="P332" s="33"/>
      <c r="Q332" s="33"/>
      <c r="R332" s="34"/>
      <c r="S332" s="34"/>
      <c r="T332" s="34"/>
      <c r="U332" s="34"/>
      <c r="V332" s="41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</row>
    <row r="333" spans="1:47" x14ac:dyDescent="0.25">
      <c r="A333" s="32"/>
      <c r="B333" s="40"/>
      <c r="C333" s="34"/>
      <c r="D333" s="34"/>
      <c r="E333" s="34"/>
      <c r="F333" s="34"/>
      <c r="G333" s="34"/>
      <c r="H333" s="34"/>
      <c r="I333" s="34"/>
      <c r="J333" s="34"/>
      <c r="K333" s="32"/>
      <c r="L333" s="34"/>
      <c r="M333" s="34"/>
      <c r="N333" s="34"/>
      <c r="O333" s="34"/>
      <c r="P333" s="34"/>
      <c r="Q333" s="34"/>
      <c r="R333" s="34"/>
      <c r="S333" s="34"/>
      <c r="T333" s="34"/>
      <c r="U333" s="33"/>
      <c r="V333" s="41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</row>
    <row r="334" spans="1:47" x14ac:dyDescent="0.25">
      <c r="A334" s="32"/>
      <c r="B334" s="40"/>
      <c r="C334" s="34"/>
      <c r="D334" s="34"/>
      <c r="E334" s="34"/>
      <c r="F334" s="34"/>
      <c r="G334" s="34"/>
      <c r="H334" s="34"/>
      <c r="I334" s="34"/>
      <c r="J334" s="34"/>
      <c r="K334" s="32"/>
      <c r="L334" s="34"/>
      <c r="M334" s="33"/>
      <c r="N334" s="33"/>
      <c r="O334" s="33"/>
      <c r="P334" s="33"/>
      <c r="Q334" s="33"/>
      <c r="R334" s="34"/>
      <c r="S334" s="34"/>
      <c r="T334" s="34"/>
      <c r="U334" s="33"/>
      <c r="V334" s="41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</row>
    <row r="335" spans="1:47" x14ac:dyDescent="0.25">
      <c r="A335" s="32"/>
      <c r="B335" s="40"/>
      <c r="C335" s="34" t="str">
        <f>P4</f>
        <v>Huidige casus</v>
      </c>
      <c r="D335" s="34"/>
      <c r="E335" s="34"/>
      <c r="F335" s="34"/>
      <c r="G335" s="59">
        <f>J314</f>
        <v>2.0198465243862982</v>
      </c>
      <c r="H335" s="34"/>
      <c r="I335" s="34" t="str">
        <f>VLOOKUP(G335,L$336:M$346,2)</f>
        <v>C</v>
      </c>
      <c r="J335" s="34"/>
      <c r="K335" s="32"/>
      <c r="L335" s="34"/>
      <c r="M335" s="33"/>
      <c r="N335" s="33"/>
      <c r="O335" s="33"/>
      <c r="P335" s="33"/>
      <c r="Q335" s="33"/>
      <c r="R335" s="34"/>
      <c r="S335" s="34"/>
      <c r="T335" s="34"/>
      <c r="U335" s="33"/>
      <c r="V335" s="41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</row>
    <row r="336" spans="1:47" x14ac:dyDescent="0.25">
      <c r="A336" s="32"/>
      <c r="B336" s="40"/>
      <c r="C336" s="34"/>
      <c r="D336" s="34"/>
      <c r="E336" s="34"/>
      <c r="F336" s="34"/>
      <c r="G336" s="34"/>
      <c r="H336" s="34"/>
      <c r="I336" s="34"/>
      <c r="J336" s="34"/>
      <c r="K336" s="32"/>
      <c r="L336" s="33">
        <v>0</v>
      </c>
      <c r="M336" s="60" t="s">
        <v>153</v>
      </c>
      <c r="N336" s="33">
        <v>4</v>
      </c>
      <c r="O336" s="33">
        <v>80</v>
      </c>
      <c r="P336" s="33" t="s">
        <v>156</v>
      </c>
      <c r="Q336" s="33">
        <v>0</v>
      </c>
      <c r="R336" s="33">
        <v>0</v>
      </c>
      <c r="S336" s="33">
        <v>0</v>
      </c>
      <c r="T336" s="33">
        <v>0</v>
      </c>
      <c r="U336" s="33"/>
      <c r="V336" s="41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</row>
    <row r="337" spans="1:47" x14ac:dyDescent="0.25">
      <c r="A337" s="32"/>
      <c r="B337" s="40"/>
      <c r="C337" s="34"/>
      <c r="D337" s="34"/>
      <c r="E337" s="34"/>
      <c r="F337" s="34"/>
      <c r="G337" s="34"/>
      <c r="H337" s="34"/>
      <c r="I337" s="34"/>
      <c r="J337" s="34"/>
      <c r="K337" s="32"/>
      <c r="L337" s="33">
        <v>1</v>
      </c>
      <c r="M337" s="33" t="s">
        <v>149</v>
      </c>
      <c r="N337" s="33">
        <v>4.5</v>
      </c>
      <c r="O337" s="33"/>
      <c r="P337" s="33" t="s">
        <v>157</v>
      </c>
      <c r="Q337" s="33">
        <v>0.5</v>
      </c>
      <c r="R337" s="33">
        <v>0.35</v>
      </c>
      <c r="S337" s="33">
        <v>10</v>
      </c>
      <c r="T337" s="33">
        <v>25</v>
      </c>
      <c r="U337" s="33"/>
      <c r="V337" s="41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</row>
    <row r="338" spans="1:47" x14ac:dyDescent="0.25">
      <c r="A338" s="32"/>
      <c r="B338" s="40"/>
      <c r="C338" s="34"/>
      <c r="D338" s="34"/>
      <c r="E338" s="34"/>
      <c r="F338" s="34"/>
      <c r="G338" s="34"/>
      <c r="H338" s="34"/>
      <c r="I338" s="34"/>
      <c r="J338" s="34"/>
      <c r="K338" s="32"/>
      <c r="L338" s="33">
        <v>1.2</v>
      </c>
      <c r="M338" s="33" t="s">
        <v>150</v>
      </c>
      <c r="N338" s="33">
        <v>5</v>
      </c>
      <c r="O338" s="33"/>
      <c r="P338" s="33" t="s">
        <v>162</v>
      </c>
      <c r="Q338" s="33">
        <v>0.7</v>
      </c>
      <c r="R338" s="33">
        <v>0.5</v>
      </c>
      <c r="S338" s="33">
        <v>50</v>
      </c>
      <c r="T338" s="33">
        <v>50</v>
      </c>
      <c r="U338" s="33"/>
      <c r="V338" s="41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</row>
    <row r="339" spans="1:47" x14ac:dyDescent="0.25">
      <c r="A339" s="32"/>
      <c r="B339" s="40"/>
      <c r="C339" s="34"/>
      <c r="D339" s="34"/>
      <c r="E339" s="34"/>
      <c r="F339" s="34"/>
      <c r="G339" s="34"/>
      <c r="H339" s="34"/>
      <c r="I339" s="34"/>
      <c r="J339" s="34"/>
      <c r="K339" s="32"/>
      <c r="L339" s="33">
        <v>1.4</v>
      </c>
      <c r="M339" s="33" t="s">
        <v>67</v>
      </c>
      <c r="N339" s="33">
        <v>5.5</v>
      </c>
      <c r="O339" s="33">
        <v>140</v>
      </c>
      <c r="P339" s="33" t="s">
        <v>158</v>
      </c>
      <c r="Q339" s="33">
        <v>1.05</v>
      </c>
      <c r="R339" s="33">
        <v>1</v>
      </c>
      <c r="S339" s="33">
        <v>100</v>
      </c>
      <c r="T339" s="33">
        <v>75</v>
      </c>
      <c r="U339" s="33"/>
      <c r="V339" s="41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</row>
    <row r="340" spans="1:47" x14ac:dyDescent="0.25">
      <c r="A340" s="32"/>
      <c r="B340" s="40"/>
      <c r="C340" s="34">
        <f>K286</f>
        <v>0</v>
      </c>
      <c r="D340" s="34"/>
      <c r="E340" s="34"/>
      <c r="F340" s="34"/>
      <c r="G340" s="33">
        <f>M314</f>
        <v>0</v>
      </c>
      <c r="H340" s="34"/>
      <c r="I340" s="34" t="str">
        <f>VLOOKUP(G340,L$336:M$346,2)</f>
        <v>- - -</v>
      </c>
      <c r="J340" s="34"/>
      <c r="K340" s="32"/>
      <c r="L340" s="33">
        <v>1.7</v>
      </c>
      <c r="M340" s="33" t="s">
        <v>90</v>
      </c>
      <c r="N340" s="33">
        <v>6</v>
      </c>
      <c r="O340" s="33"/>
      <c r="P340" s="33" t="s">
        <v>161</v>
      </c>
      <c r="Q340" s="33">
        <v>1.2</v>
      </c>
      <c r="R340" s="33">
        <v>1.1499999999999999</v>
      </c>
      <c r="S340" s="33">
        <v>150</v>
      </c>
      <c r="T340" s="33">
        <v>87</v>
      </c>
      <c r="U340" s="33"/>
      <c r="V340" s="41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</row>
    <row r="341" spans="1:47" x14ac:dyDescent="0.25">
      <c r="A341" s="32"/>
      <c r="B341" s="40"/>
      <c r="C341" s="34"/>
      <c r="D341" s="34"/>
      <c r="E341" s="34"/>
      <c r="F341" s="34"/>
      <c r="G341" s="33"/>
      <c r="H341" s="34"/>
      <c r="I341" s="34"/>
      <c r="J341" s="34"/>
      <c r="K341" s="32"/>
      <c r="L341" s="33">
        <v>2</v>
      </c>
      <c r="M341" s="33" t="s">
        <v>93</v>
      </c>
      <c r="N341" s="33">
        <v>7</v>
      </c>
      <c r="O341" s="33"/>
      <c r="P341" s="33" t="s">
        <v>160</v>
      </c>
      <c r="Q341" s="33">
        <v>1.35</v>
      </c>
      <c r="R341" s="33">
        <v>1.4</v>
      </c>
      <c r="S341" s="33">
        <v>250</v>
      </c>
      <c r="T341" s="33">
        <v>120</v>
      </c>
      <c r="U341" s="33"/>
      <c r="V341" s="41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</row>
    <row r="342" spans="1:47" x14ac:dyDescent="0.25">
      <c r="A342" s="32"/>
      <c r="B342" s="40"/>
      <c r="C342" s="34"/>
      <c r="D342" s="34"/>
      <c r="E342" s="34"/>
      <c r="F342" s="34"/>
      <c r="G342" s="33"/>
      <c r="H342" s="34"/>
      <c r="I342" s="34"/>
      <c r="J342" s="34"/>
      <c r="K342" s="32"/>
      <c r="L342" s="33">
        <v>2.6</v>
      </c>
      <c r="M342" s="33" t="s">
        <v>94</v>
      </c>
      <c r="N342" s="33">
        <v>8</v>
      </c>
      <c r="O342" s="33">
        <v>210</v>
      </c>
      <c r="P342" s="33" t="s">
        <v>159</v>
      </c>
      <c r="Q342" s="33">
        <v>1.65</v>
      </c>
      <c r="R342" s="33">
        <v>1.6</v>
      </c>
      <c r="S342" s="33">
        <v>350</v>
      </c>
      <c r="T342" s="33">
        <v>160</v>
      </c>
      <c r="U342" s="33"/>
      <c r="V342" s="41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</row>
    <row r="343" spans="1:47" x14ac:dyDescent="0.25">
      <c r="A343" s="32"/>
      <c r="B343" s="40"/>
      <c r="C343" s="34"/>
      <c r="D343" s="34"/>
      <c r="E343" s="34"/>
      <c r="F343" s="34"/>
      <c r="G343" s="33"/>
      <c r="H343" s="34"/>
      <c r="I343" s="34"/>
      <c r="J343" s="34"/>
      <c r="K343" s="32"/>
      <c r="L343" s="33">
        <v>3.1</v>
      </c>
      <c r="M343" s="33" t="s">
        <v>95</v>
      </c>
      <c r="N343" s="33">
        <v>11</v>
      </c>
      <c r="O343" s="33"/>
      <c r="P343" s="33" t="s">
        <v>166</v>
      </c>
      <c r="Q343" s="33">
        <v>2</v>
      </c>
      <c r="R343" s="33">
        <v>2</v>
      </c>
      <c r="S343" s="33">
        <v>450</v>
      </c>
      <c r="T343" s="33">
        <v>200</v>
      </c>
      <c r="U343" s="33"/>
      <c r="V343" s="41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</row>
    <row r="344" spans="1:47" x14ac:dyDescent="0.25">
      <c r="A344" s="32"/>
      <c r="B344" s="40"/>
      <c r="C344" s="34"/>
      <c r="D344" s="34"/>
      <c r="E344" s="34"/>
      <c r="F344" s="34"/>
      <c r="G344" s="33"/>
      <c r="H344" s="34"/>
      <c r="I344" s="34"/>
      <c r="J344" s="34"/>
      <c r="K344" s="32"/>
      <c r="L344" s="33">
        <v>4.4000000000000004</v>
      </c>
      <c r="M344" s="33" t="s">
        <v>68</v>
      </c>
      <c r="N344" s="33">
        <v>12.5</v>
      </c>
      <c r="O344" s="33"/>
      <c r="P344" s="33" t="s">
        <v>165</v>
      </c>
      <c r="Q344" s="33">
        <v>2.4</v>
      </c>
      <c r="R344" s="33">
        <v>2.5</v>
      </c>
      <c r="S344" s="33">
        <v>550</v>
      </c>
      <c r="T344" s="33">
        <v>240</v>
      </c>
      <c r="U344" s="33"/>
      <c r="V344" s="41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</row>
    <row r="345" spans="1:47" x14ac:dyDescent="0.25">
      <c r="A345" s="32"/>
      <c r="B345" s="40"/>
      <c r="C345" s="34">
        <f>N286</f>
        <v>0</v>
      </c>
      <c r="D345" s="34"/>
      <c r="E345" s="34"/>
      <c r="F345" s="34"/>
      <c r="G345" s="33">
        <f>P314</f>
        <v>0</v>
      </c>
      <c r="H345" s="34"/>
      <c r="I345" s="34" t="str">
        <f>VLOOKUP(G345,L$336:M$346,2)</f>
        <v>- - -</v>
      </c>
      <c r="J345" s="34"/>
      <c r="K345" s="32"/>
      <c r="L345" s="33">
        <v>5.5</v>
      </c>
      <c r="M345" s="33" t="s">
        <v>69</v>
      </c>
      <c r="N345" s="33">
        <v>14.5</v>
      </c>
      <c r="O345" s="33"/>
      <c r="P345" s="33" t="s">
        <v>167</v>
      </c>
      <c r="Q345" s="33">
        <v>2.9</v>
      </c>
      <c r="R345" s="33">
        <v>3</v>
      </c>
      <c r="S345" s="33">
        <v>650</v>
      </c>
      <c r="T345" s="33">
        <v>290</v>
      </c>
      <c r="U345" s="33"/>
      <c r="V345" s="41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</row>
    <row r="346" spans="1:47" x14ac:dyDescent="0.25">
      <c r="A346" s="32"/>
      <c r="B346" s="40"/>
      <c r="C346" s="34"/>
      <c r="D346" s="34"/>
      <c r="E346" s="34"/>
      <c r="F346" s="34"/>
      <c r="G346" s="33"/>
      <c r="H346" s="34"/>
      <c r="I346" s="34"/>
      <c r="J346" s="34"/>
      <c r="K346" s="32"/>
      <c r="L346" s="33">
        <v>10</v>
      </c>
      <c r="M346" s="33" t="s">
        <v>152</v>
      </c>
      <c r="N346" s="33">
        <v>18</v>
      </c>
      <c r="O346" s="33">
        <v>400</v>
      </c>
      <c r="P346" s="33" t="s">
        <v>164</v>
      </c>
      <c r="Q346" s="33">
        <v>7</v>
      </c>
      <c r="R346" s="33">
        <v>8</v>
      </c>
      <c r="S346" s="33">
        <v>900</v>
      </c>
      <c r="T346" s="33">
        <v>500</v>
      </c>
      <c r="U346" s="33"/>
      <c r="V346" s="41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</row>
    <row r="347" spans="1:47" x14ac:dyDescent="0.25">
      <c r="A347" s="32"/>
      <c r="B347" s="40"/>
      <c r="C347" s="34"/>
      <c r="D347" s="34"/>
      <c r="E347" s="34"/>
      <c r="F347" s="34"/>
      <c r="G347" s="33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41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</row>
    <row r="348" spans="1:47" x14ac:dyDescent="0.25">
      <c r="A348" s="32"/>
      <c r="B348" s="40"/>
      <c r="C348" s="34"/>
      <c r="D348" s="34"/>
      <c r="E348" s="34"/>
      <c r="F348" s="34"/>
      <c r="G348" s="33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41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</row>
    <row r="349" spans="1:47" x14ac:dyDescent="0.25">
      <c r="A349" s="32"/>
      <c r="B349" s="40"/>
      <c r="C349" s="34"/>
      <c r="D349" s="34"/>
      <c r="E349" s="34"/>
      <c r="F349" s="34"/>
      <c r="G349" s="33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41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</row>
    <row r="350" spans="1:47" x14ac:dyDescent="0.25">
      <c r="A350" s="32"/>
      <c r="B350" s="40"/>
      <c r="C350" s="34">
        <f>Q286</f>
        <v>0</v>
      </c>
      <c r="D350" s="34"/>
      <c r="E350" s="34"/>
      <c r="F350" s="34"/>
      <c r="G350" s="33">
        <f>S314</f>
        <v>0</v>
      </c>
      <c r="H350" s="34"/>
      <c r="I350" s="34" t="str">
        <f>VLOOKUP(G350,L$336:M$346,2)</f>
        <v>- - -</v>
      </c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41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</row>
    <row r="351" spans="1:47" x14ac:dyDescent="0.25">
      <c r="A351" s="32"/>
      <c r="B351" s="40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41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</row>
    <row r="352" spans="1:47" x14ac:dyDescent="0.25">
      <c r="A352" s="32"/>
      <c r="B352" s="40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41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</row>
    <row r="353" spans="1:47" x14ac:dyDescent="0.25">
      <c r="A353" s="32"/>
      <c r="B353" s="40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41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</row>
    <row r="354" spans="1:47" x14ac:dyDescent="0.25">
      <c r="A354" s="32"/>
      <c r="B354" s="40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41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</row>
    <row r="355" spans="1:47" x14ac:dyDescent="0.25">
      <c r="A355" s="32"/>
      <c r="B355" s="40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41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</row>
    <row r="356" spans="1:47" x14ac:dyDescent="0.25">
      <c r="A356" s="32"/>
      <c r="B356" s="40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41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</row>
    <row r="357" spans="1:47" x14ac:dyDescent="0.25">
      <c r="A357" s="32"/>
      <c r="B357" s="40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41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</row>
    <row r="358" spans="1:47" x14ac:dyDescent="0.25">
      <c r="A358" s="32"/>
      <c r="B358" s="40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41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</row>
    <row r="359" spans="1:47" x14ac:dyDescent="0.25">
      <c r="A359" s="32"/>
      <c r="B359" s="40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41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</row>
    <row r="360" spans="1:47" x14ac:dyDescent="0.25">
      <c r="A360" s="32"/>
      <c r="B360" s="40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41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</row>
    <row r="361" spans="1:47" x14ac:dyDescent="0.25">
      <c r="A361" s="32"/>
      <c r="B361" s="40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41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</row>
    <row r="362" spans="1:47" x14ac:dyDescent="0.25">
      <c r="A362" s="32"/>
      <c r="B362" s="40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41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</row>
    <row r="363" spans="1:47" x14ac:dyDescent="0.25">
      <c r="A363" s="32"/>
      <c r="B363" s="40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41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</row>
    <row r="364" spans="1:47" x14ac:dyDescent="0.25">
      <c r="A364" s="32"/>
      <c r="B364" s="40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41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</row>
    <row r="365" spans="1:47" x14ac:dyDescent="0.25">
      <c r="A365" s="32"/>
      <c r="B365" s="40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41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</row>
    <row r="366" spans="1:47" x14ac:dyDescent="0.25">
      <c r="A366" s="32"/>
      <c r="B366" s="40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41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</row>
    <row r="367" spans="1:47" x14ac:dyDescent="0.25">
      <c r="A367" s="32"/>
      <c r="B367" s="40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41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</row>
    <row r="368" spans="1:47" x14ac:dyDescent="0.25">
      <c r="A368" s="32"/>
      <c r="B368" s="40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41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</row>
    <row r="369" spans="1:47" ht="15.75" thickBot="1" x14ac:dyDescent="0.3">
      <c r="A369" s="32"/>
      <c r="B369" s="44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6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</row>
    <row r="370" spans="1:47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</row>
    <row r="371" spans="1:47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</row>
    <row r="372" spans="1:47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</row>
    <row r="373" spans="1:47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</row>
    <row r="374" spans="1:47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</row>
    <row r="375" spans="1:47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</row>
    <row r="376" spans="1:47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</row>
    <row r="377" spans="1:47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</row>
    <row r="378" spans="1:47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</row>
    <row r="379" spans="1:47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</row>
    <row r="380" spans="1:47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</row>
    <row r="381" spans="1:47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</row>
    <row r="382" spans="1:47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</row>
    <row r="383" spans="1:47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</row>
    <row r="384" spans="1:47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</row>
    <row r="385" spans="1:47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</row>
    <row r="386" spans="1:47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</row>
    <row r="387" spans="1:47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</row>
    <row r="388" spans="1:47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</row>
    <row r="389" spans="1:47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</row>
    <row r="390" spans="1:47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</row>
    <row r="391" spans="1:47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</row>
    <row r="392" spans="1:47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</row>
    <row r="393" spans="1:47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</row>
    <row r="394" spans="1:47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</row>
    <row r="395" spans="1:47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</row>
    <row r="396" spans="1:47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</row>
    <row r="397" spans="1:47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</row>
    <row r="398" spans="1:47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</row>
    <row r="399" spans="1:47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</row>
    <row r="400" spans="1:47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</row>
    <row r="401" spans="1:47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</row>
    <row r="402" spans="1:47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</row>
    <row r="403" spans="1:47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</row>
    <row r="404" spans="1:47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</row>
    <row r="405" spans="1:47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</row>
    <row r="406" spans="1:47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</row>
    <row r="407" spans="1:47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</row>
    <row r="408" spans="1:47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</row>
    <row r="409" spans="1:47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</row>
    <row r="410" spans="1:47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</row>
    <row r="411" spans="1:47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</row>
    <row r="412" spans="1:47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</row>
    <row r="413" spans="1:47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</row>
    <row r="414" spans="1:47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</row>
    <row r="415" spans="1:47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</row>
    <row r="416" spans="1:47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</row>
    <row r="417" spans="1:47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</row>
    <row r="418" spans="1:47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</row>
    <row r="419" spans="1:47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</row>
    <row r="420" spans="1:47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</row>
    <row r="421" spans="1:47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</row>
    <row r="422" spans="1:47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</row>
    <row r="423" spans="1:47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</row>
    <row r="424" spans="1:47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</row>
    <row r="425" spans="1:47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</row>
    <row r="426" spans="1:47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</row>
    <row r="427" spans="1:47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</row>
    <row r="428" spans="1:47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</row>
    <row r="429" spans="1:47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</row>
    <row r="430" spans="1:47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</row>
    <row r="431" spans="1:47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</row>
    <row r="432" spans="1:47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</row>
    <row r="433" spans="1:47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</row>
    <row r="434" spans="1:47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</row>
    <row r="435" spans="1:47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</row>
    <row r="436" spans="1:47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</row>
    <row r="437" spans="1:47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</row>
  </sheetData>
  <conditionalFormatting sqref="H150:N169">
    <cfRule type="cellIs" dxfId="0" priority="1" operator="greaterThan">
      <formula>39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Gebouw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2014-10-26T10:56:27Z</dcterms:created>
  <dcterms:modified xsi:type="dcterms:W3CDTF">2016-04-13T14:01:20Z</dcterms:modified>
</cp:coreProperties>
</file>